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amil\Desktop\actualizacion acumulada 2025\actualiza29-2025 - outsourcing\data\media\operativo\"/>
    </mc:Choice>
  </mc:AlternateContent>
  <xr:revisionPtr revIDLastSave="0" documentId="13_ncr:1_{006B7C0F-A0E8-40EF-AA0A-C6209A959B45}" xr6:coauthVersionLast="47" xr6:coauthVersionMax="47" xr10:uidLastSave="{00000000-0000-0000-0000-000000000000}"/>
  <bookViews>
    <workbookView xWindow="-110" yWindow="-110" windowWidth="19420" windowHeight="10300" activeTab="9" xr2:uid="{00000000-000D-0000-FFFF-FFFF00000000}"/>
  </bookViews>
  <sheets>
    <sheet name="110" sheetId="34" r:id="rId1"/>
    <sheet name="Bancos." sheetId="38" r:id="rId2"/>
    <sheet name="Certf Ret." sheetId="47" r:id="rId3"/>
    <sheet name="Imp." sheetId="35" r:id="rId4"/>
    <sheet name="Act fijos." sheetId="36" r:id="rId5"/>
    <sheet name="Nom." sheetId="45" r:id="rId6"/>
    <sheet name="Cxc." sheetId="37" r:id="rId7"/>
    <sheet name="Cxp." sheetId="46" r:id="rId8"/>
    <sheet name="Ing." sheetId="42" r:id="rId9"/>
    <sheet name="Cost y Gast." sheetId="41" r:id="rId10"/>
    <sheet name="FISCAL" sheetId="48" r:id="rId11"/>
    <sheet name="CHECK LIST" sheetId="49" r:id="rId12"/>
  </sheets>
  <definedNames>
    <definedName name="_xlnm._FilterDatabase" localSheetId="0" hidden="1">'110'!$B$10:$AZ$60</definedName>
    <definedName name="_xlnm._FilterDatabase" localSheetId="5" hidden="1">Nom.!$B$5:$AC$5</definedName>
    <definedName name="ACCIONIST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wvu.ANEXO2." hidden="1">#REF!</definedName>
    <definedName name="ACwvu.INDICADORES." hidden="1">#REF!</definedName>
    <definedName name="ACwvu.PYG." hidden="1">#REF!</definedName>
    <definedName name="ANEXO10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DIFERIDOS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erer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flujo_pwc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iiiiiiiiii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lmv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NDIF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NNNN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NOTA_DIF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notas_2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NOTAS_MED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notasssssssss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Swvu.ANEXO2." hidden="1">#REF!</definedName>
    <definedName name="Swvu.INDICADORES." hidden="1">#REF!</definedName>
    <definedName name="Swvu.PYG." hidden="1">#REF!</definedName>
    <definedName name="wrn.cuadros.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wrn.GESTION.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wvu.ANEXO11.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wvu.ANEXO14.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wvu.ANEXO2.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wvu.ANEXO3.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wvu.ANEXO6.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wvu.ANEXO8.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wvu.BALANCE.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wvu.INDICADORES.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wvu.PYG.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</definedNames>
  <calcPr calcId="191029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1" l="1"/>
  <c r="D10" i="42"/>
  <c r="D13" i="42" s="1"/>
  <c r="O31" i="35"/>
  <c r="O30" i="35"/>
  <c r="M22" i="35"/>
  <c r="P21" i="35"/>
  <c r="Q20" i="35"/>
  <c r="P20" i="35"/>
  <c r="M18" i="35"/>
  <c r="Q15" i="35"/>
  <c r="M11" i="35"/>
  <c r="Q8" i="35"/>
  <c r="M10" i="35" s="1"/>
  <c r="M7" i="35"/>
  <c r="Q31" i="35" l="1"/>
  <c r="Q9" i="35"/>
  <c r="Q21" i="35"/>
  <c r="Q22" i="35" s="1"/>
  <c r="M13" i="35"/>
  <c r="Q16" i="35"/>
  <c r="Q17" i="35" s="1"/>
  <c r="Q18" i="35" s="1"/>
  <c r="P12" i="35" s="1"/>
  <c r="Q30" i="35"/>
  <c r="Q12" i="35" l="1"/>
  <c r="M14" i="35"/>
  <c r="E37" i="35"/>
  <c r="E38" i="35"/>
  <c r="E36" i="35"/>
  <c r="E26" i="35"/>
  <c r="E27" i="35"/>
  <c r="E28" i="35"/>
  <c r="E29" i="35"/>
  <c r="E30" i="35"/>
  <c r="E25" i="35"/>
  <c r="F38" i="35"/>
  <c r="H38" i="35" s="1"/>
  <c r="F37" i="35"/>
  <c r="H37" i="35" s="1"/>
  <c r="F36" i="35"/>
  <c r="F30" i="35"/>
  <c r="H30" i="35" s="1"/>
  <c r="F29" i="35"/>
  <c r="H29" i="35" s="1"/>
  <c r="F28" i="35"/>
  <c r="H28" i="35" s="1"/>
  <c r="F27" i="35"/>
  <c r="H27" i="35" s="1"/>
  <c r="F26" i="35"/>
  <c r="H26" i="35" s="1"/>
  <c r="F25" i="35"/>
  <c r="H25" i="35" s="1"/>
  <c r="D31" i="35"/>
  <c r="G17" i="49"/>
  <c r="B8" i="48"/>
  <c r="B9" i="48" s="1"/>
  <c r="B10" i="48" s="1"/>
  <c r="B11" i="48" s="1"/>
  <c r="B12" i="48" s="1"/>
  <c r="B13" i="48" s="1"/>
  <c r="B14" i="48" s="1"/>
  <c r="B15" i="48" s="1"/>
  <c r="B16" i="48" s="1"/>
  <c r="B17" i="48" s="1"/>
  <c r="B18" i="48" s="1"/>
  <c r="B19" i="48" s="1"/>
  <c r="B20" i="48" s="1"/>
  <c r="B21" i="48" s="1"/>
  <c r="B22" i="48" s="1"/>
  <c r="B23" i="48" s="1"/>
  <c r="B24" i="48" s="1"/>
  <c r="B25" i="48" s="1"/>
  <c r="B26" i="48" s="1"/>
  <c r="B27" i="48" s="1"/>
  <c r="B28" i="48" s="1"/>
  <c r="B29" i="48" s="1"/>
  <c r="B30" i="48" s="1"/>
  <c r="B31" i="48" s="1"/>
  <c r="B32" i="48" s="1"/>
  <c r="B33" i="48" s="1"/>
  <c r="B34" i="48" s="1"/>
  <c r="B35" i="48" s="1"/>
  <c r="B36" i="48" s="1"/>
  <c r="B37" i="48" s="1"/>
  <c r="B38" i="48" s="1"/>
  <c r="B39" i="48" s="1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4" i="48" s="1"/>
  <c r="B55" i="48" s="1"/>
  <c r="B56" i="48" s="1"/>
  <c r="B57" i="48" s="1"/>
  <c r="B58" i="48" s="1"/>
  <c r="B59" i="48" s="1"/>
  <c r="B60" i="48" s="1"/>
  <c r="B61" i="48" s="1"/>
  <c r="B62" i="48" s="1"/>
  <c r="B63" i="48" s="1"/>
  <c r="B64" i="48" s="1"/>
  <c r="B65" i="48" s="1"/>
  <c r="B66" i="48" s="1"/>
  <c r="B67" i="48" s="1"/>
  <c r="B68" i="48" s="1"/>
  <c r="B69" i="48" s="1"/>
  <c r="B70" i="48" s="1"/>
  <c r="B71" i="48" s="1"/>
  <c r="B72" i="48" s="1"/>
  <c r="B73" i="48" s="1"/>
  <c r="B74" i="48" s="1"/>
  <c r="B75" i="48" s="1"/>
  <c r="B76" i="48" s="1"/>
  <c r="B77" i="48" s="1"/>
  <c r="B78" i="48" s="1"/>
  <c r="B79" i="48" s="1"/>
  <c r="B80" i="48" s="1"/>
  <c r="B81" i="48" s="1"/>
  <c r="B82" i="48" s="1"/>
  <c r="B83" i="48" s="1"/>
  <c r="B84" i="48" s="1"/>
  <c r="B85" i="48" s="1"/>
  <c r="B86" i="48" s="1"/>
  <c r="I9" i="48"/>
  <c r="J9" i="48" s="1"/>
  <c r="I10" i="48"/>
  <c r="J10" i="48" s="1"/>
  <c r="I11" i="48"/>
  <c r="J11" i="48" s="1"/>
  <c r="J12" i="48"/>
  <c r="J13" i="48"/>
  <c r="J14" i="48"/>
  <c r="J15" i="48"/>
  <c r="I16" i="48"/>
  <c r="J16" i="48" s="1"/>
  <c r="J17" i="48"/>
  <c r="J18" i="48"/>
  <c r="J19" i="48"/>
  <c r="J20" i="48"/>
  <c r="J21" i="48"/>
  <c r="J24" i="48"/>
  <c r="J25" i="48"/>
  <c r="J26" i="48"/>
  <c r="J28" i="48"/>
  <c r="I29" i="48"/>
  <c r="J29" i="48" s="1"/>
  <c r="J30" i="48"/>
  <c r="J31" i="48"/>
  <c r="I32" i="48"/>
  <c r="J32" i="48" s="1"/>
  <c r="I43" i="48"/>
  <c r="J44" i="48"/>
  <c r="I45" i="48"/>
  <c r="J45" i="48" s="1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I61" i="48"/>
  <c r="I65" i="48" s="1"/>
  <c r="J62" i="48"/>
  <c r="J63" i="48"/>
  <c r="J64" i="48"/>
  <c r="J67" i="48"/>
  <c r="J71" i="48"/>
  <c r="J74" i="48"/>
  <c r="J75" i="48"/>
  <c r="J76" i="48"/>
  <c r="H77" i="48"/>
  <c r="I77" i="48"/>
  <c r="J81" i="48"/>
  <c r="J82" i="48"/>
  <c r="J83" i="48"/>
  <c r="J84" i="48"/>
  <c r="I7" i="47"/>
  <c r="I37" i="47" s="1"/>
  <c r="G7" i="47"/>
  <c r="G37" i="47" s="1"/>
  <c r="E37" i="47"/>
  <c r="F37" i="47"/>
  <c r="H37" i="47"/>
  <c r="K27" i="38"/>
  <c r="J27" i="38"/>
  <c r="O125" i="45"/>
  <c r="N131" i="45" s="1"/>
  <c r="P149" i="45"/>
  <c r="P145" i="45"/>
  <c r="N145" i="45"/>
  <c r="N144" i="45"/>
  <c r="N143" i="45"/>
  <c r="N142" i="45"/>
  <c r="P139" i="45"/>
  <c r="P135" i="45"/>
  <c r="AB125" i="45"/>
  <c r="AA125" i="45"/>
  <c r="Z125" i="45"/>
  <c r="Y125" i="45"/>
  <c r="X125" i="45"/>
  <c r="M125" i="45"/>
  <c r="N129" i="45" s="1"/>
  <c r="AC124" i="45"/>
  <c r="W124" i="45"/>
  <c r="V124" i="45"/>
  <c r="U124" i="45"/>
  <c r="S124" i="45"/>
  <c r="N124" i="45"/>
  <c r="P124" i="45" s="1"/>
  <c r="W123" i="45"/>
  <c r="V123" i="45"/>
  <c r="U123" i="45"/>
  <c r="S123" i="45"/>
  <c r="N123" i="45"/>
  <c r="P123" i="45" s="1"/>
  <c r="W122" i="45"/>
  <c r="V122" i="45"/>
  <c r="U122" i="45"/>
  <c r="S122" i="45"/>
  <c r="N122" i="45"/>
  <c r="P122" i="45" s="1"/>
  <c r="W121" i="45"/>
  <c r="V121" i="45"/>
  <c r="S121" i="45"/>
  <c r="N121" i="45"/>
  <c r="P121" i="45" s="1"/>
  <c r="R121" i="45" s="1"/>
  <c r="W120" i="45"/>
  <c r="V120" i="45"/>
  <c r="U120" i="45"/>
  <c r="S120" i="45"/>
  <c r="N120" i="45"/>
  <c r="P120" i="45" s="1"/>
  <c r="R120" i="45" s="1"/>
  <c r="W119" i="45"/>
  <c r="V119" i="45"/>
  <c r="U119" i="45"/>
  <c r="S119" i="45"/>
  <c r="N119" i="45"/>
  <c r="P119" i="45" s="1"/>
  <c r="R119" i="45" s="1"/>
  <c r="W118" i="45"/>
  <c r="V118" i="45"/>
  <c r="U118" i="45"/>
  <c r="S118" i="45"/>
  <c r="N118" i="45"/>
  <c r="P118" i="45" s="1"/>
  <c r="R118" i="45" s="1"/>
  <c r="W117" i="45"/>
  <c r="V117" i="45"/>
  <c r="U117" i="45"/>
  <c r="S117" i="45"/>
  <c r="N117" i="45"/>
  <c r="P117" i="45" s="1"/>
  <c r="R117" i="45" s="1"/>
  <c r="W116" i="45"/>
  <c r="V116" i="45"/>
  <c r="U116" i="45"/>
  <c r="S116" i="45"/>
  <c r="N116" i="45"/>
  <c r="P116" i="45" s="1"/>
  <c r="R116" i="45" s="1"/>
  <c r="AC115" i="45"/>
  <c r="W115" i="45"/>
  <c r="V115" i="45"/>
  <c r="U115" i="45"/>
  <c r="S115" i="45"/>
  <c r="N115" i="45"/>
  <c r="P115" i="45" s="1"/>
  <c r="Q115" i="45" s="1"/>
  <c r="W114" i="45"/>
  <c r="V114" i="45"/>
  <c r="U114" i="45"/>
  <c r="S114" i="45"/>
  <c r="N114" i="45"/>
  <c r="P114" i="45" s="1"/>
  <c r="Q114" i="45" s="1"/>
  <c r="W113" i="45"/>
  <c r="V113" i="45"/>
  <c r="U113" i="45"/>
  <c r="S113" i="45"/>
  <c r="N113" i="45"/>
  <c r="P113" i="45" s="1"/>
  <c r="W112" i="45"/>
  <c r="V112" i="45"/>
  <c r="U112" i="45"/>
  <c r="S112" i="45"/>
  <c r="N112" i="45"/>
  <c r="P112" i="45" s="1"/>
  <c r="W111" i="45"/>
  <c r="V111" i="45"/>
  <c r="S111" i="45"/>
  <c r="N111" i="45"/>
  <c r="P111" i="45" s="1"/>
  <c r="R111" i="45" s="1"/>
  <c r="W110" i="45"/>
  <c r="V110" i="45"/>
  <c r="U110" i="45"/>
  <c r="S110" i="45"/>
  <c r="N110" i="45"/>
  <c r="P110" i="45" s="1"/>
  <c r="R110" i="45" s="1"/>
  <c r="W109" i="45"/>
  <c r="V109" i="45"/>
  <c r="U109" i="45"/>
  <c r="S109" i="45"/>
  <c r="N109" i="45"/>
  <c r="P109" i="45" s="1"/>
  <c r="R109" i="45" s="1"/>
  <c r="W108" i="45"/>
  <c r="V108" i="45"/>
  <c r="U108" i="45"/>
  <c r="S108" i="45"/>
  <c r="N108" i="45"/>
  <c r="P108" i="45" s="1"/>
  <c r="R108" i="45" s="1"/>
  <c r="W107" i="45"/>
  <c r="V107" i="45"/>
  <c r="U107" i="45"/>
  <c r="S107" i="45"/>
  <c r="N107" i="45"/>
  <c r="P107" i="45" s="1"/>
  <c r="R107" i="45" s="1"/>
  <c r="W106" i="45"/>
  <c r="V106" i="45"/>
  <c r="U106" i="45"/>
  <c r="S106" i="45"/>
  <c r="N106" i="45"/>
  <c r="P106" i="45" s="1"/>
  <c r="R106" i="45" s="1"/>
  <c r="AC105" i="45"/>
  <c r="W105" i="45"/>
  <c r="V105" i="45"/>
  <c r="U105" i="45"/>
  <c r="S105" i="45"/>
  <c r="N105" i="45"/>
  <c r="P105" i="45" s="1"/>
  <c r="W104" i="45"/>
  <c r="V104" i="45"/>
  <c r="U104" i="45"/>
  <c r="S104" i="45"/>
  <c r="N104" i="45"/>
  <c r="P104" i="45" s="1"/>
  <c r="Q104" i="45" s="1"/>
  <c r="W103" i="45"/>
  <c r="V103" i="45"/>
  <c r="U103" i="45"/>
  <c r="S103" i="45"/>
  <c r="N103" i="45"/>
  <c r="P103" i="45" s="1"/>
  <c r="W102" i="45"/>
  <c r="V102" i="45"/>
  <c r="U102" i="45"/>
  <c r="S102" i="45"/>
  <c r="N102" i="45"/>
  <c r="P102" i="45" s="1"/>
  <c r="Q102" i="45" s="1"/>
  <c r="W101" i="45"/>
  <c r="V101" i="45"/>
  <c r="S101" i="45"/>
  <c r="N101" i="45"/>
  <c r="P101" i="45" s="1"/>
  <c r="R101" i="45" s="1"/>
  <c r="W100" i="45"/>
  <c r="V100" i="45"/>
  <c r="U100" i="45"/>
  <c r="S100" i="45"/>
  <c r="N100" i="45"/>
  <c r="P100" i="45" s="1"/>
  <c r="R100" i="45" s="1"/>
  <c r="W99" i="45"/>
  <c r="V99" i="45"/>
  <c r="U99" i="45"/>
  <c r="S99" i="45"/>
  <c r="N99" i="45"/>
  <c r="P99" i="45" s="1"/>
  <c r="R99" i="45" s="1"/>
  <c r="W98" i="45"/>
  <c r="V98" i="45"/>
  <c r="U98" i="45"/>
  <c r="S98" i="45"/>
  <c r="N98" i="45"/>
  <c r="P98" i="45" s="1"/>
  <c r="R98" i="45" s="1"/>
  <c r="W97" i="45"/>
  <c r="V97" i="45"/>
  <c r="U97" i="45"/>
  <c r="S97" i="45"/>
  <c r="N97" i="45"/>
  <c r="P97" i="45" s="1"/>
  <c r="R97" i="45" s="1"/>
  <c r="W96" i="45"/>
  <c r="V96" i="45"/>
  <c r="U96" i="45"/>
  <c r="S96" i="45"/>
  <c r="N96" i="45"/>
  <c r="P96" i="45" s="1"/>
  <c r="R96" i="45" s="1"/>
  <c r="AC95" i="45"/>
  <c r="W95" i="45"/>
  <c r="V95" i="45"/>
  <c r="U95" i="45"/>
  <c r="S95" i="45"/>
  <c r="N95" i="45"/>
  <c r="P95" i="45" s="1"/>
  <c r="W94" i="45"/>
  <c r="V94" i="45"/>
  <c r="U94" i="45"/>
  <c r="S94" i="45"/>
  <c r="N94" i="45"/>
  <c r="P94" i="45" s="1"/>
  <c r="Q94" i="45" s="1"/>
  <c r="W93" i="45"/>
  <c r="V93" i="45"/>
  <c r="U93" i="45"/>
  <c r="S93" i="45"/>
  <c r="N93" i="45"/>
  <c r="P93" i="45" s="1"/>
  <c r="W92" i="45"/>
  <c r="V92" i="45"/>
  <c r="U92" i="45"/>
  <c r="S92" i="45"/>
  <c r="N92" i="45"/>
  <c r="P92" i="45" s="1"/>
  <c r="W91" i="45"/>
  <c r="V91" i="45"/>
  <c r="S91" i="45"/>
  <c r="N91" i="45"/>
  <c r="P91" i="45" s="1"/>
  <c r="R91" i="45" s="1"/>
  <c r="W90" i="45"/>
  <c r="V90" i="45"/>
  <c r="U90" i="45"/>
  <c r="S90" i="45"/>
  <c r="N90" i="45"/>
  <c r="P90" i="45" s="1"/>
  <c r="R90" i="45" s="1"/>
  <c r="W89" i="45"/>
  <c r="V89" i="45"/>
  <c r="U89" i="45"/>
  <c r="S89" i="45"/>
  <c r="N89" i="45"/>
  <c r="P89" i="45" s="1"/>
  <c r="R89" i="45" s="1"/>
  <c r="W88" i="45"/>
  <c r="V88" i="45"/>
  <c r="U88" i="45"/>
  <c r="S88" i="45"/>
  <c r="N88" i="45"/>
  <c r="P88" i="45" s="1"/>
  <c r="R88" i="45" s="1"/>
  <c r="W87" i="45"/>
  <c r="V87" i="45"/>
  <c r="U87" i="45"/>
  <c r="S87" i="45"/>
  <c r="N87" i="45"/>
  <c r="P87" i="45" s="1"/>
  <c r="R87" i="45" s="1"/>
  <c r="W86" i="45"/>
  <c r="V86" i="45"/>
  <c r="U86" i="45"/>
  <c r="S86" i="45"/>
  <c r="N86" i="45"/>
  <c r="P86" i="45" s="1"/>
  <c r="R86" i="45" s="1"/>
  <c r="AC85" i="45"/>
  <c r="W85" i="45"/>
  <c r="V85" i="45"/>
  <c r="U85" i="45"/>
  <c r="S85" i="45"/>
  <c r="N85" i="45"/>
  <c r="P85" i="45" s="1"/>
  <c r="W84" i="45"/>
  <c r="V84" i="45"/>
  <c r="U84" i="45"/>
  <c r="S84" i="45"/>
  <c r="N84" i="45"/>
  <c r="P84" i="45" s="1"/>
  <c r="W83" i="45"/>
  <c r="V83" i="45"/>
  <c r="U83" i="45"/>
  <c r="S83" i="45"/>
  <c r="N83" i="45"/>
  <c r="P83" i="45" s="1"/>
  <c r="W82" i="45"/>
  <c r="V82" i="45"/>
  <c r="U82" i="45"/>
  <c r="S82" i="45"/>
  <c r="N82" i="45"/>
  <c r="P82" i="45" s="1"/>
  <c r="Q82" i="45" s="1"/>
  <c r="W81" i="45"/>
  <c r="V81" i="45"/>
  <c r="S81" i="45"/>
  <c r="N81" i="45"/>
  <c r="P81" i="45" s="1"/>
  <c r="R81" i="45" s="1"/>
  <c r="W80" i="45"/>
  <c r="V80" i="45"/>
  <c r="U80" i="45"/>
  <c r="S80" i="45"/>
  <c r="N80" i="45"/>
  <c r="P80" i="45" s="1"/>
  <c r="R80" i="45" s="1"/>
  <c r="W79" i="45"/>
  <c r="V79" i="45"/>
  <c r="U79" i="45"/>
  <c r="S79" i="45"/>
  <c r="N79" i="45"/>
  <c r="P79" i="45" s="1"/>
  <c r="R79" i="45" s="1"/>
  <c r="W78" i="45"/>
  <c r="V78" i="45"/>
  <c r="U78" i="45"/>
  <c r="S78" i="45"/>
  <c r="N78" i="45"/>
  <c r="P78" i="45" s="1"/>
  <c r="R78" i="45" s="1"/>
  <c r="W77" i="45"/>
  <c r="V77" i="45"/>
  <c r="U77" i="45"/>
  <c r="S77" i="45"/>
  <c r="N77" i="45"/>
  <c r="P77" i="45" s="1"/>
  <c r="R77" i="45" s="1"/>
  <c r="W76" i="45"/>
  <c r="V76" i="45"/>
  <c r="U76" i="45"/>
  <c r="S76" i="45"/>
  <c r="N76" i="45"/>
  <c r="P76" i="45" s="1"/>
  <c r="R76" i="45" s="1"/>
  <c r="AC75" i="45"/>
  <c r="W75" i="45"/>
  <c r="V75" i="45"/>
  <c r="U75" i="45"/>
  <c r="S75" i="45"/>
  <c r="N75" i="45"/>
  <c r="P75" i="45" s="1"/>
  <c r="Q75" i="45" s="1"/>
  <c r="W74" i="45"/>
  <c r="V74" i="45"/>
  <c r="U74" i="45"/>
  <c r="S74" i="45"/>
  <c r="N74" i="45"/>
  <c r="P74" i="45" s="1"/>
  <c r="Q74" i="45" s="1"/>
  <c r="W73" i="45"/>
  <c r="V73" i="45"/>
  <c r="U73" i="45"/>
  <c r="S73" i="45"/>
  <c r="N73" i="45"/>
  <c r="P73" i="45" s="1"/>
  <c r="W72" i="45"/>
  <c r="V72" i="45"/>
  <c r="U72" i="45"/>
  <c r="S72" i="45"/>
  <c r="N72" i="45"/>
  <c r="P72" i="45" s="1"/>
  <c r="W71" i="45"/>
  <c r="V71" i="45"/>
  <c r="S71" i="45"/>
  <c r="N71" i="45"/>
  <c r="P71" i="45" s="1"/>
  <c r="R71" i="45" s="1"/>
  <c r="W70" i="45"/>
  <c r="V70" i="45"/>
  <c r="U70" i="45"/>
  <c r="S70" i="45"/>
  <c r="N70" i="45"/>
  <c r="P70" i="45" s="1"/>
  <c r="R70" i="45" s="1"/>
  <c r="W69" i="45"/>
  <c r="V69" i="45"/>
  <c r="U69" i="45"/>
  <c r="S69" i="45"/>
  <c r="N69" i="45"/>
  <c r="P69" i="45" s="1"/>
  <c r="R69" i="45" s="1"/>
  <c r="W68" i="45"/>
  <c r="V68" i="45"/>
  <c r="U68" i="45"/>
  <c r="S68" i="45"/>
  <c r="N68" i="45"/>
  <c r="P68" i="45" s="1"/>
  <c r="R68" i="45" s="1"/>
  <c r="W67" i="45"/>
  <c r="V67" i="45"/>
  <c r="U67" i="45"/>
  <c r="S67" i="45"/>
  <c r="N67" i="45"/>
  <c r="P67" i="45" s="1"/>
  <c r="R67" i="45" s="1"/>
  <c r="W66" i="45"/>
  <c r="V66" i="45"/>
  <c r="U66" i="45"/>
  <c r="S66" i="45"/>
  <c r="N66" i="45"/>
  <c r="P66" i="45" s="1"/>
  <c r="R66" i="45" s="1"/>
  <c r="AC65" i="45"/>
  <c r="W65" i="45"/>
  <c r="V65" i="45"/>
  <c r="U65" i="45"/>
  <c r="S65" i="45"/>
  <c r="N65" i="45"/>
  <c r="P65" i="45" s="1"/>
  <c r="W64" i="45"/>
  <c r="V64" i="45"/>
  <c r="U64" i="45"/>
  <c r="S64" i="45"/>
  <c r="N64" i="45"/>
  <c r="P64" i="45" s="1"/>
  <c r="W63" i="45"/>
  <c r="V63" i="45"/>
  <c r="U63" i="45"/>
  <c r="S63" i="45"/>
  <c r="N63" i="45"/>
  <c r="P63" i="45" s="1"/>
  <c r="W62" i="45"/>
  <c r="V62" i="45"/>
  <c r="U62" i="45"/>
  <c r="S62" i="45"/>
  <c r="N62" i="45"/>
  <c r="P62" i="45" s="1"/>
  <c r="Q62" i="45" s="1"/>
  <c r="W61" i="45"/>
  <c r="V61" i="45"/>
  <c r="S61" i="45"/>
  <c r="N61" i="45"/>
  <c r="P61" i="45" s="1"/>
  <c r="R61" i="45" s="1"/>
  <c r="W60" i="45"/>
  <c r="V60" i="45"/>
  <c r="U60" i="45"/>
  <c r="S60" i="45"/>
  <c r="N60" i="45"/>
  <c r="P60" i="45" s="1"/>
  <c r="R60" i="45" s="1"/>
  <c r="W59" i="45"/>
  <c r="V59" i="45"/>
  <c r="U59" i="45"/>
  <c r="S59" i="45"/>
  <c r="N59" i="45"/>
  <c r="P59" i="45" s="1"/>
  <c r="R59" i="45" s="1"/>
  <c r="W58" i="45"/>
  <c r="V58" i="45"/>
  <c r="U58" i="45"/>
  <c r="S58" i="45"/>
  <c r="N58" i="45"/>
  <c r="P58" i="45" s="1"/>
  <c r="R58" i="45" s="1"/>
  <c r="W57" i="45"/>
  <c r="V57" i="45"/>
  <c r="U57" i="45"/>
  <c r="S57" i="45"/>
  <c r="N57" i="45"/>
  <c r="P57" i="45" s="1"/>
  <c r="R57" i="45" s="1"/>
  <c r="W56" i="45"/>
  <c r="V56" i="45"/>
  <c r="U56" i="45"/>
  <c r="S56" i="45"/>
  <c r="N56" i="45"/>
  <c r="P56" i="45" s="1"/>
  <c r="R56" i="45" s="1"/>
  <c r="AC55" i="45"/>
  <c r="W55" i="45"/>
  <c r="V55" i="45"/>
  <c r="U55" i="45"/>
  <c r="S55" i="45"/>
  <c r="N55" i="45"/>
  <c r="P55" i="45" s="1"/>
  <c r="W54" i="45"/>
  <c r="V54" i="45"/>
  <c r="U54" i="45"/>
  <c r="S54" i="45"/>
  <c r="N54" i="45"/>
  <c r="P54" i="45" s="1"/>
  <c r="Q54" i="45" s="1"/>
  <c r="W53" i="45"/>
  <c r="V53" i="45"/>
  <c r="U53" i="45"/>
  <c r="S53" i="45"/>
  <c r="N53" i="45"/>
  <c r="P53" i="45" s="1"/>
  <c r="W52" i="45"/>
  <c r="V52" i="45"/>
  <c r="U52" i="45"/>
  <c r="S52" i="45"/>
  <c r="N52" i="45"/>
  <c r="P52" i="45" s="1"/>
  <c r="Q52" i="45" s="1"/>
  <c r="W51" i="45"/>
  <c r="V51" i="45"/>
  <c r="S51" i="45"/>
  <c r="N51" i="45"/>
  <c r="P51" i="45" s="1"/>
  <c r="R51" i="45" s="1"/>
  <c r="W50" i="45"/>
  <c r="V50" i="45"/>
  <c r="U50" i="45"/>
  <c r="S50" i="45"/>
  <c r="N50" i="45"/>
  <c r="P50" i="45" s="1"/>
  <c r="R50" i="45" s="1"/>
  <c r="W49" i="45"/>
  <c r="V49" i="45"/>
  <c r="U49" i="45"/>
  <c r="S49" i="45"/>
  <c r="N49" i="45"/>
  <c r="P49" i="45" s="1"/>
  <c r="R49" i="45" s="1"/>
  <c r="W48" i="45"/>
  <c r="V48" i="45"/>
  <c r="U48" i="45"/>
  <c r="S48" i="45"/>
  <c r="N48" i="45"/>
  <c r="P48" i="45" s="1"/>
  <c r="R48" i="45" s="1"/>
  <c r="W47" i="45"/>
  <c r="V47" i="45"/>
  <c r="U47" i="45"/>
  <c r="S47" i="45"/>
  <c r="N47" i="45"/>
  <c r="P47" i="45" s="1"/>
  <c r="R47" i="45" s="1"/>
  <c r="W46" i="45"/>
  <c r="V46" i="45"/>
  <c r="U46" i="45"/>
  <c r="S46" i="45"/>
  <c r="N46" i="45"/>
  <c r="P46" i="45" s="1"/>
  <c r="R46" i="45" s="1"/>
  <c r="AC45" i="45"/>
  <c r="W45" i="45"/>
  <c r="V45" i="45"/>
  <c r="U45" i="45"/>
  <c r="S45" i="45"/>
  <c r="N45" i="45"/>
  <c r="P45" i="45" s="1"/>
  <c r="W44" i="45"/>
  <c r="V44" i="45"/>
  <c r="U44" i="45"/>
  <c r="S44" i="45"/>
  <c r="N44" i="45"/>
  <c r="P44" i="45" s="1"/>
  <c r="W43" i="45"/>
  <c r="V43" i="45"/>
  <c r="U43" i="45"/>
  <c r="S43" i="45"/>
  <c r="N43" i="45"/>
  <c r="P43" i="45" s="1"/>
  <c r="W42" i="45"/>
  <c r="V42" i="45"/>
  <c r="U42" i="45"/>
  <c r="S42" i="45"/>
  <c r="N42" i="45"/>
  <c r="P42" i="45" s="1"/>
  <c r="W41" i="45"/>
  <c r="V41" i="45"/>
  <c r="S41" i="45"/>
  <c r="N41" i="45"/>
  <c r="P41" i="45" s="1"/>
  <c r="R41" i="45" s="1"/>
  <c r="W40" i="45"/>
  <c r="V40" i="45"/>
  <c r="U40" i="45"/>
  <c r="S40" i="45"/>
  <c r="N40" i="45"/>
  <c r="P40" i="45" s="1"/>
  <c r="R40" i="45" s="1"/>
  <c r="W39" i="45"/>
  <c r="V39" i="45"/>
  <c r="U39" i="45"/>
  <c r="S39" i="45"/>
  <c r="N39" i="45"/>
  <c r="P39" i="45" s="1"/>
  <c r="R39" i="45" s="1"/>
  <c r="W38" i="45"/>
  <c r="V38" i="45"/>
  <c r="U38" i="45"/>
  <c r="S38" i="45"/>
  <c r="N38" i="45"/>
  <c r="P38" i="45" s="1"/>
  <c r="R38" i="45" s="1"/>
  <c r="W37" i="45"/>
  <c r="V37" i="45"/>
  <c r="U37" i="45"/>
  <c r="S37" i="45"/>
  <c r="N37" i="45"/>
  <c r="P37" i="45" s="1"/>
  <c r="R37" i="45" s="1"/>
  <c r="W36" i="45"/>
  <c r="V36" i="45"/>
  <c r="U36" i="45"/>
  <c r="S36" i="45"/>
  <c r="N36" i="45"/>
  <c r="P36" i="45" s="1"/>
  <c r="R36" i="45" s="1"/>
  <c r="AC35" i="45"/>
  <c r="W35" i="45"/>
  <c r="V35" i="45"/>
  <c r="U35" i="45"/>
  <c r="S35" i="45"/>
  <c r="N35" i="45"/>
  <c r="P35" i="45" s="1"/>
  <c r="W34" i="45"/>
  <c r="V34" i="45"/>
  <c r="U34" i="45"/>
  <c r="S34" i="45"/>
  <c r="N34" i="45"/>
  <c r="P34" i="45" s="1"/>
  <c r="W33" i="45"/>
  <c r="V33" i="45"/>
  <c r="U33" i="45"/>
  <c r="S33" i="45"/>
  <c r="N33" i="45"/>
  <c r="P33" i="45" s="1"/>
  <c r="W32" i="45"/>
  <c r="V32" i="45"/>
  <c r="U32" i="45"/>
  <c r="S32" i="45"/>
  <c r="N32" i="45"/>
  <c r="P32" i="45" s="1"/>
  <c r="W31" i="45"/>
  <c r="V31" i="45"/>
  <c r="S31" i="45"/>
  <c r="N31" i="45"/>
  <c r="P31" i="45" s="1"/>
  <c r="R31" i="45" s="1"/>
  <c r="W30" i="45"/>
  <c r="V30" i="45"/>
  <c r="U30" i="45"/>
  <c r="S30" i="45"/>
  <c r="N30" i="45"/>
  <c r="P30" i="45" s="1"/>
  <c r="R30" i="45" s="1"/>
  <c r="W29" i="45"/>
  <c r="V29" i="45"/>
  <c r="U29" i="45"/>
  <c r="S29" i="45"/>
  <c r="N29" i="45"/>
  <c r="P29" i="45" s="1"/>
  <c r="R29" i="45" s="1"/>
  <c r="W28" i="45"/>
  <c r="V28" i="45"/>
  <c r="U28" i="45"/>
  <c r="S28" i="45"/>
  <c r="N28" i="45"/>
  <c r="P28" i="45" s="1"/>
  <c r="R28" i="45" s="1"/>
  <c r="W27" i="45"/>
  <c r="V27" i="45"/>
  <c r="U27" i="45"/>
  <c r="S27" i="45"/>
  <c r="N27" i="45"/>
  <c r="P27" i="45" s="1"/>
  <c r="R27" i="45" s="1"/>
  <c r="W26" i="45"/>
  <c r="V26" i="45"/>
  <c r="U26" i="45"/>
  <c r="S26" i="45"/>
  <c r="N26" i="45"/>
  <c r="P26" i="45" s="1"/>
  <c r="R26" i="45" s="1"/>
  <c r="AC25" i="45"/>
  <c r="W25" i="45"/>
  <c r="V25" i="45"/>
  <c r="U25" i="45"/>
  <c r="S25" i="45"/>
  <c r="N25" i="45"/>
  <c r="P25" i="45" s="1"/>
  <c r="W24" i="45"/>
  <c r="V24" i="45"/>
  <c r="U24" i="45"/>
  <c r="S24" i="45"/>
  <c r="N24" i="45"/>
  <c r="P24" i="45" s="1"/>
  <c r="W23" i="45"/>
  <c r="V23" i="45"/>
  <c r="U23" i="45"/>
  <c r="S23" i="45"/>
  <c r="N23" i="45"/>
  <c r="P23" i="45" s="1"/>
  <c r="W22" i="45"/>
  <c r="V22" i="45"/>
  <c r="U22" i="45"/>
  <c r="S22" i="45"/>
  <c r="N22" i="45"/>
  <c r="P22" i="45" s="1"/>
  <c r="W21" i="45"/>
  <c r="V21" i="45"/>
  <c r="U21" i="45"/>
  <c r="S21" i="45"/>
  <c r="N21" i="45"/>
  <c r="P21" i="45" s="1"/>
  <c r="W20" i="45"/>
  <c r="V20" i="45"/>
  <c r="U20" i="45"/>
  <c r="S20" i="45"/>
  <c r="N20" i="45"/>
  <c r="P20" i="45" s="1"/>
  <c r="W19" i="45"/>
  <c r="V19" i="45"/>
  <c r="U19" i="45"/>
  <c r="S19" i="45"/>
  <c r="N19" i="45"/>
  <c r="P19" i="45" s="1"/>
  <c r="W18" i="45"/>
  <c r="V18" i="45"/>
  <c r="S18" i="45"/>
  <c r="N18" i="45"/>
  <c r="P18" i="45" s="1"/>
  <c r="R18" i="45" s="1"/>
  <c r="W17" i="45"/>
  <c r="V17" i="45"/>
  <c r="U17" i="45"/>
  <c r="S17" i="45"/>
  <c r="N17" i="45"/>
  <c r="P17" i="45" s="1"/>
  <c r="R17" i="45" s="1"/>
  <c r="W16" i="45"/>
  <c r="V16" i="45"/>
  <c r="U16" i="45"/>
  <c r="S16" i="45"/>
  <c r="N16" i="45"/>
  <c r="P16" i="45" s="1"/>
  <c r="R16" i="45" s="1"/>
  <c r="AC15" i="45"/>
  <c r="W15" i="45"/>
  <c r="V15" i="45"/>
  <c r="U15" i="45"/>
  <c r="S15" i="45"/>
  <c r="N15" i="45"/>
  <c r="P15" i="45" s="1"/>
  <c r="W14" i="45"/>
  <c r="V14" i="45"/>
  <c r="U14" i="45"/>
  <c r="S14" i="45"/>
  <c r="N14" i="45"/>
  <c r="P14" i="45" s="1"/>
  <c r="W13" i="45"/>
  <c r="V13" i="45"/>
  <c r="U13" i="45"/>
  <c r="S13" i="45"/>
  <c r="N13" i="45"/>
  <c r="P13" i="45" s="1"/>
  <c r="W12" i="45"/>
  <c r="V12" i="45"/>
  <c r="U12" i="45"/>
  <c r="S12" i="45"/>
  <c r="N12" i="45"/>
  <c r="P12" i="45" s="1"/>
  <c r="W11" i="45"/>
  <c r="V11" i="45"/>
  <c r="S11" i="45"/>
  <c r="N11" i="45"/>
  <c r="P11" i="45" s="1"/>
  <c r="R11" i="45" s="1"/>
  <c r="W10" i="45"/>
  <c r="V10" i="45"/>
  <c r="U10" i="45"/>
  <c r="S10" i="45"/>
  <c r="N10" i="45"/>
  <c r="P10" i="45" s="1"/>
  <c r="R10" i="45" s="1"/>
  <c r="W9" i="45"/>
  <c r="V9" i="45"/>
  <c r="U9" i="45"/>
  <c r="S9" i="45"/>
  <c r="N9" i="45"/>
  <c r="P9" i="45" s="1"/>
  <c r="R9" i="45" s="1"/>
  <c r="W8" i="45"/>
  <c r="V8" i="45"/>
  <c r="U8" i="45"/>
  <c r="S8" i="45"/>
  <c r="N8" i="45"/>
  <c r="P8" i="45" s="1"/>
  <c r="R8" i="45" s="1"/>
  <c r="W7" i="45"/>
  <c r="V7" i="45"/>
  <c r="U7" i="45"/>
  <c r="S7" i="45"/>
  <c r="N7" i="45"/>
  <c r="P7" i="45" s="1"/>
  <c r="R7" i="45" s="1"/>
  <c r="W6" i="45"/>
  <c r="V6" i="45"/>
  <c r="U6" i="45"/>
  <c r="S6" i="45"/>
  <c r="N6" i="45"/>
  <c r="P6" i="45" s="1"/>
  <c r="R6" i="45" s="1"/>
  <c r="G41" i="46"/>
  <c r="G52" i="46"/>
  <c r="G63" i="46"/>
  <c r="G32" i="46"/>
  <c r="G20" i="46"/>
  <c r="G36" i="37"/>
  <c r="M27" i="38"/>
  <c r="M30" i="38" s="1"/>
  <c r="I79" i="48" s="1"/>
  <c r="N27" i="38"/>
  <c r="O26" i="38"/>
  <c r="I27" i="38"/>
  <c r="H27" i="38"/>
  <c r="G27" i="38"/>
  <c r="W18" i="34" s="1"/>
  <c r="L25" i="38"/>
  <c r="O25" i="38" s="1"/>
  <c r="L24" i="38"/>
  <c r="O24" i="38" s="1"/>
  <c r="L23" i="38"/>
  <c r="O23" i="38" s="1"/>
  <c r="L22" i="38"/>
  <c r="O22" i="38" s="1"/>
  <c r="L21" i="38"/>
  <c r="O21" i="38" s="1"/>
  <c r="L20" i="38"/>
  <c r="O20" i="38" s="1"/>
  <c r="L19" i="38"/>
  <c r="O19" i="38" s="1"/>
  <c r="L18" i="38"/>
  <c r="O18" i="38" s="1"/>
  <c r="L17" i="38"/>
  <c r="O17" i="38" s="1"/>
  <c r="L16" i="38"/>
  <c r="O16" i="38" s="1"/>
  <c r="L15" i="38"/>
  <c r="O15" i="38" s="1"/>
  <c r="L14" i="38"/>
  <c r="O14" i="38" s="1"/>
  <c r="L13" i="38"/>
  <c r="O13" i="38" s="1"/>
  <c r="L12" i="38"/>
  <c r="O12" i="38" s="1"/>
  <c r="L11" i="38"/>
  <c r="O11" i="38" s="1"/>
  <c r="L10" i="38"/>
  <c r="O10" i="38" s="1"/>
  <c r="L9" i="38"/>
  <c r="O9" i="38" s="1"/>
  <c r="L8" i="38"/>
  <c r="O8" i="38" s="1"/>
  <c r="L7" i="38"/>
  <c r="O7" i="38" s="1"/>
  <c r="L6" i="38"/>
  <c r="O6" i="38" s="1"/>
  <c r="E50" i="36"/>
  <c r="F50" i="36"/>
  <c r="G50" i="36"/>
  <c r="H49" i="36"/>
  <c r="H43" i="36"/>
  <c r="H44" i="36"/>
  <c r="H45" i="36"/>
  <c r="H46" i="36"/>
  <c r="H47" i="36"/>
  <c r="H48" i="36"/>
  <c r="H42" i="36"/>
  <c r="H41" i="36"/>
  <c r="J7" i="36"/>
  <c r="L7" i="36" s="1"/>
  <c r="J8" i="36"/>
  <c r="J9" i="36"/>
  <c r="L9" i="36" s="1"/>
  <c r="J10" i="36"/>
  <c r="L10" i="36" s="1"/>
  <c r="J11" i="36"/>
  <c r="L11" i="36" s="1"/>
  <c r="J12" i="36"/>
  <c r="L12" i="36" s="1"/>
  <c r="J13" i="36"/>
  <c r="J14" i="36"/>
  <c r="L14" i="36" s="1"/>
  <c r="J15" i="36"/>
  <c r="L15" i="36" s="1"/>
  <c r="J16" i="36"/>
  <c r="L16" i="36" s="1"/>
  <c r="J17" i="36"/>
  <c r="L17" i="36" s="1"/>
  <c r="J18" i="36"/>
  <c r="L18" i="36" s="1"/>
  <c r="J19" i="36"/>
  <c r="L19" i="36" s="1"/>
  <c r="J20" i="36"/>
  <c r="L20" i="36" s="1"/>
  <c r="J21" i="36"/>
  <c r="J22" i="36"/>
  <c r="L22" i="36" s="1"/>
  <c r="J23" i="36"/>
  <c r="L23" i="36" s="1"/>
  <c r="J24" i="36"/>
  <c r="L24" i="36" s="1"/>
  <c r="J25" i="36"/>
  <c r="L25" i="36" s="1"/>
  <c r="J26" i="36"/>
  <c r="L26" i="36" s="1"/>
  <c r="J27" i="36"/>
  <c r="L27" i="36" s="1"/>
  <c r="J28" i="36"/>
  <c r="L28" i="36" s="1"/>
  <c r="J29" i="36"/>
  <c r="L29" i="36" s="1"/>
  <c r="J30" i="36"/>
  <c r="L30" i="36" s="1"/>
  <c r="J31" i="36"/>
  <c r="L31" i="36" s="1"/>
  <c r="J32" i="36"/>
  <c r="L32" i="36" s="1"/>
  <c r="J33" i="36"/>
  <c r="L33" i="36" s="1"/>
  <c r="J34" i="36"/>
  <c r="L34" i="36" s="1"/>
  <c r="J6" i="36"/>
  <c r="L6" i="36" s="1"/>
  <c r="H36" i="36"/>
  <c r="I36" i="36"/>
  <c r="K36" i="36"/>
  <c r="G36" i="36"/>
  <c r="L8" i="36"/>
  <c r="L13" i="36"/>
  <c r="L21" i="36"/>
  <c r="L35" i="36"/>
  <c r="J19" i="35"/>
  <c r="H19" i="35"/>
  <c r="I18" i="35"/>
  <c r="I19" i="35" s="1"/>
  <c r="J13" i="35"/>
  <c r="H13" i="35"/>
  <c r="I12" i="35"/>
  <c r="I11" i="35"/>
  <c r="I10" i="35"/>
  <c r="I9" i="35"/>
  <c r="I8" i="35"/>
  <c r="I7" i="35"/>
  <c r="I39" i="35"/>
  <c r="C39" i="35"/>
  <c r="I31" i="35"/>
  <c r="C31" i="35"/>
  <c r="E20" i="35"/>
  <c r="C20" i="35"/>
  <c r="D9" i="35"/>
  <c r="D10" i="35"/>
  <c r="D11" i="35"/>
  <c r="D12" i="35"/>
  <c r="D13" i="35"/>
  <c r="D14" i="35"/>
  <c r="D15" i="35"/>
  <c r="D16" i="35"/>
  <c r="D17" i="35"/>
  <c r="D18" i="35"/>
  <c r="D19" i="35"/>
  <c r="D8" i="35"/>
  <c r="W49" i="34"/>
  <c r="W40" i="34"/>
  <c r="AS46" i="34"/>
  <c r="AT19" i="34"/>
  <c r="AT20" i="34" s="1"/>
  <c r="AT21" i="34" s="1"/>
  <c r="AT22" i="34" s="1"/>
  <c r="AT23" i="34" s="1"/>
  <c r="AT24" i="34" s="1"/>
  <c r="AT25" i="34" s="1"/>
  <c r="AT26" i="34" s="1"/>
  <c r="AT27" i="34" s="1"/>
  <c r="AT28" i="34" s="1"/>
  <c r="AT29" i="34" s="1"/>
  <c r="AT30" i="34" s="1"/>
  <c r="AT31" i="34" s="1"/>
  <c r="AT32" i="34" s="1"/>
  <c r="AT33" i="34" s="1"/>
  <c r="AT34" i="34" s="1"/>
  <c r="AT35" i="34" s="1"/>
  <c r="AT36" i="34" s="1"/>
  <c r="AT37" i="34" s="1"/>
  <c r="AT38" i="34" s="1"/>
  <c r="AT39" i="34" s="1"/>
  <c r="AT40" i="34" s="1"/>
  <c r="AT41" i="34" s="1"/>
  <c r="AT42" i="34" s="1"/>
  <c r="AT43" i="34" s="1"/>
  <c r="AT44" i="34" s="1"/>
  <c r="AT45" i="34" s="1"/>
  <c r="AT46" i="34" s="1"/>
  <c r="AT47" i="34" s="1"/>
  <c r="AT48" i="34" s="1"/>
  <c r="AT49" i="34" s="1"/>
  <c r="AT50" i="34" s="1"/>
  <c r="AT51" i="34" s="1"/>
  <c r="AT52" i="34" s="1"/>
  <c r="AT53" i="34" s="1"/>
  <c r="AT54" i="34" s="1"/>
  <c r="AT55" i="34" s="1"/>
  <c r="AT56" i="34" s="1"/>
  <c r="AT57" i="34" s="1"/>
  <c r="AT58" i="34" s="1"/>
  <c r="V19" i="34"/>
  <c r="V20" i="34" s="1"/>
  <c r="V21" i="34" s="1"/>
  <c r="V22" i="34" s="1"/>
  <c r="V23" i="34" s="1"/>
  <c r="V24" i="34" s="1"/>
  <c r="V25" i="34" s="1"/>
  <c r="V26" i="34" s="1"/>
  <c r="V27" i="34" s="1"/>
  <c r="V28" i="34" s="1"/>
  <c r="V29" i="34" s="1"/>
  <c r="V30" i="34" s="1"/>
  <c r="V31" i="34" s="1"/>
  <c r="V32" i="34" s="1"/>
  <c r="V33" i="34" s="1"/>
  <c r="V34" i="34" s="1"/>
  <c r="V35" i="34" s="1"/>
  <c r="V36" i="34" s="1"/>
  <c r="V37" i="34" s="1"/>
  <c r="V38" i="34" s="1"/>
  <c r="V39" i="34" s="1"/>
  <c r="V40" i="34" s="1"/>
  <c r="V41" i="34" s="1"/>
  <c r="V42" i="34" s="1"/>
  <c r="V43" i="34" s="1"/>
  <c r="V44" i="34" s="1"/>
  <c r="V45" i="34" s="1"/>
  <c r="V46" i="34" s="1"/>
  <c r="V47" i="34" s="1"/>
  <c r="V48" i="34" s="1"/>
  <c r="V49" i="34" s="1"/>
  <c r="V50" i="34" s="1"/>
  <c r="V51" i="34" s="1"/>
  <c r="V52" i="34" s="1"/>
  <c r="V53" i="34" s="1"/>
  <c r="V54" i="34" s="1"/>
  <c r="V55" i="34" s="1"/>
  <c r="V56" i="34" s="1"/>
  <c r="V57" i="34" s="1"/>
  <c r="V58" i="34" s="1"/>
  <c r="AV32" i="34"/>
  <c r="O27" i="38" l="1"/>
  <c r="H50" i="36"/>
  <c r="I69" i="48"/>
  <c r="I72" i="48" s="1"/>
  <c r="I85" i="48" s="1"/>
  <c r="H69" i="48"/>
  <c r="J69" i="48" s="1"/>
  <c r="J72" i="48" s="1"/>
  <c r="J77" i="48"/>
  <c r="I59" i="48"/>
  <c r="F39" i="35"/>
  <c r="F31" i="35"/>
  <c r="H36" i="35"/>
  <c r="J80" i="48"/>
  <c r="H79" i="48"/>
  <c r="J79" i="48" s="1"/>
  <c r="J61" i="48"/>
  <c r="J43" i="48"/>
  <c r="J59" i="48" s="1"/>
  <c r="I22" i="48"/>
  <c r="H40" i="48"/>
  <c r="J78" i="48"/>
  <c r="H59" i="48"/>
  <c r="H65" i="48"/>
  <c r="J65" i="48" s="1"/>
  <c r="H22" i="48"/>
  <c r="J22" i="48" s="1"/>
  <c r="Q116" i="45"/>
  <c r="U125" i="45"/>
  <c r="N137" i="45" s="1"/>
  <c r="Q55" i="45"/>
  <c r="R55" i="45"/>
  <c r="Q63" i="45"/>
  <c r="R63" i="45"/>
  <c r="Q112" i="45"/>
  <c r="R112" i="45"/>
  <c r="Q122" i="45"/>
  <c r="R122" i="45"/>
  <c r="Q95" i="45"/>
  <c r="R95" i="45"/>
  <c r="Q103" i="45"/>
  <c r="R103" i="45"/>
  <c r="Q83" i="45"/>
  <c r="R83" i="45"/>
  <c r="Q123" i="45"/>
  <c r="R123" i="45"/>
  <c r="R75" i="45"/>
  <c r="R104" i="45"/>
  <c r="R115" i="45"/>
  <c r="Q118" i="45"/>
  <c r="Q73" i="45"/>
  <c r="R73" i="45"/>
  <c r="Q113" i="45"/>
  <c r="R113" i="45"/>
  <c r="Q84" i="45"/>
  <c r="R84" i="45"/>
  <c r="Q85" i="45"/>
  <c r="R85" i="45"/>
  <c r="Q93" i="45"/>
  <c r="R93" i="45"/>
  <c r="Q105" i="45"/>
  <c r="R105" i="45"/>
  <c r="Q65" i="45"/>
  <c r="R65" i="45"/>
  <c r="Q124" i="45"/>
  <c r="R124" i="45"/>
  <c r="Q92" i="45"/>
  <c r="R92" i="45"/>
  <c r="Q53" i="45"/>
  <c r="R53" i="45"/>
  <c r="Q64" i="45"/>
  <c r="R64" i="45"/>
  <c r="Q72" i="45"/>
  <c r="R72" i="45"/>
  <c r="R62" i="45"/>
  <c r="R74" i="45"/>
  <c r="R82" i="45"/>
  <c r="R94" i="45"/>
  <c r="R102" i="45"/>
  <c r="R114" i="45"/>
  <c r="Q120" i="45"/>
  <c r="R25" i="45"/>
  <c r="Q25" i="45"/>
  <c r="Q45" i="45"/>
  <c r="R45" i="45"/>
  <c r="R13" i="45"/>
  <c r="Q13" i="45"/>
  <c r="Q22" i="45"/>
  <c r="R22" i="45"/>
  <c r="R32" i="45"/>
  <c r="Q32" i="45"/>
  <c r="R42" i="45"/>
  <c r="Q42" i="45"/>
  <c r="Q12" i="45"/>
  <c r="R12" i="45"/>
  <c r="Q35" i="45"/>
  <c r="R35" i="45"/>
  <c r="Q14" i="45"/>
  <c r="R14" i="45"/>
  <c r="Q19" i="45"/>
  <c r="R19" i="45"/>
  <c r="Q23" i="45"/>
  <c r="R23" i="45"/>
  <c r="Q33" i="45"/>
  <c r="R33" i="45"/>
  <c r="Q43" i="45"/>
  <c r="R43" i="45"/>
  <c r="R21" i="45"/>
  <c r="Q21" i="45"/>
  <c r="Q15" i="45"/>
  <c r="R15" i="45"/>
  <c r="Q20" i="45"/>
  <c r="R20" i="45"/>
  <c r="R24" i="45"/>
  <c r="Q24" i="45"/>
  <c r="R34" i="45"/>
  <c r="Q34" i="45"/>
  <c r="R44" i="45"/>
  <c r="Q44" i="45"/>
  <c r="P125" i="45"/>
  <c r="Q6" i="45"/>
  <c r="V125" i="45"/>
  <c r="N138" i="45" s="1"/>
  <c r="Q7" i="45"/>
  <c r="Q8" i="45"/>
  <c r="Q9" i="45"/>
  <c r="Q10" i="45"/>
  <c r="Q11" i="45"/>
  <c r="Q16" i="45"/>
  <c r="Q17" i="45"/>
  <c r="Q18" i="45"/>
  <c r="Q26" i="45"/>
  <c r="Q27" i="45"/>
  <c r="Q28" i="45"/>
  <c r="Q29" i="45"/>
  <c r="Q30" i="45"/>
  <c r="Q31" i="45"/>
  <c r="Q36" i="45"/>
  <c r="Q37" i="45"/>
  <c r="Q38" i="45"/>
  <c r="Q39" i="45"/>
  <c r="Q40" i="45"/>
  <c r="Q41" i="45"/>
  <c r="Q47" i="45"/>
  <c r="Q49" i="45"/>
  <c r="Q51" i="45"/>
  <c r="R54" i="45"/>
  <c r="Q57" i="45"/>
  <c r="Q59" i="45"/>
  <c r="Q61" i="45"/>
  <c r="Q67" i="45"/>
  <c r="Q69" i="45"/>
  <c r="Q71" i="45"/>
  <c r="Q77" i="45"/>
  <c r="Q79" i="45"/>
  <c r="Q81" i="45"/>
  <c r="Q87" i="45"/>
  <c r="Q89" i="45"/>
  <c r="Q91" i="45"/>
  <c r="Q97" i="45"/>
  <c r="Q99" i="45"/>
  <c r="Q101" i="45"/>
  <c r="Q107" i="45"/>
  <c r="Q109" i="45"/>
  <c r="Q111" i="45"/>
  <c r="Q117" i="45"/>
  <c r="Q119" i="45"/>
  <c r="Q121" i="45"/>
  <c r="W125" i="45"/>
  <c r="N139" i="45" s="1"/>
  <c r="N125" i="45"/>
  <c r="N130" i="45" s="1"/>
  <c r="S125" i="45"/>
  <c r="Q46" i="45"/>
  <c r="Q48" i="45"/>
  <c r="Q50" i="45"/>
  <c r="R52" i="45"/>
  <c r="Q56" i="45"/>
  <c r="Q58" i="45"/>
  <c r="Q60" i="45"/>
  <c r="Q66" i="45"/>
  <c r="Q68" i="45"/>
  <c r="Q70" i="45"/>
  <c r="Q76" i="45"/>
  <c r="Q78" i="45"/>
  <c r="Q80" i="45"/>
  <c r="Q86" i="45"/>
  <c r="Q88" i="45"/>
  <c r="Q90" i="45"/>
  <c r="Q96" i="45"/>
  <c r="Q98" i="45"/>
  <c r="Q100" i="45"/>
  <c r="Q106" i="45"/>
  <c r="Q108" i="45"/>
  <c r="Q110" i="45"/>
  <c r="L27" i="38"/>
  <c r="L36" i="36"/>
  <c r="J36" i="36"/>
  <c r="I13" i="35"/>
  <c r="E39" i="35"/>
  <c r="D20" i="35"/>
  <c r="E31" i="35"/>
  <c r="AV48" i="34"/>
  <c r="W43" i="34"/>
  <c r="AV35" i="34"/>
  <c r="I86" i="48" l="1"/>
  <c r="I88" i="48" s="1"/>
  <c r="I91" i="48" s="1"/>
  <c r="H72" i="48"/>
  <c r="H85" i="48" s="1"/>
  <c r="H86" i="48" s="1"/>
  <c r="J85" i="48"/>
  <c r="J86" i="48" s="1"/>
  <c r="I27" i="48"/>
  <c r="I33" i="48" s="1"/>
  <c r="H33" i="48"/>
  <c r="R125" i="45"/>
  <c r="N134" i="45" s="1"/>
  <c r="N147" i="45"/>
  <c r="N132" i="45"/>
  <c r="N149" i="45"/>
  <c r="N135" i="45"/>
  <c r="Q125" i="45"/>
  <c r="W54" i="34"/>
  <c r="W57" i="34" s="1"/>
  <c r="W55" i="34"/>
  <c r="AV37" i="34"/>
  <c r="J33" i="48" l="1"/>
  <c r="J27" i="48"/>
  <c r="N133" i="45"/>
  <c r="N148" i="45"/>
  <c r="AV20" i="34"/>
  <c r="AV40" i="34"/>
  <c r="AV52" i="34" l="1"/>
  <c r="AV54" i="34"/>
  <c r="AV55" i="34"/>
  <c r="AP60" i="34" l="1"/>
  <c r="W26" i="34" l="1"/>
  <c r="W28" i="34" l="1"/>
</calcChain>
</file>

<file path=xl/sharedStrings.xml><?xml version="1.0" encoding="utf-8"?>
<sst xmlns="http://schemas.openxmlformats.org/spreadsheetml/2006/main" count="1212" uniqueCount="417">
  <si>
    <t>Ingresos no constitutivos de renta ni ganancia ocasional</t>
  </si>
  <si>
    <t>Renta presuntiva</t>
  </si>
  <si>
    <t>Autorretenciones</t>
  </si>
  <si>
    <t>Otras retenciones</t>
  </si>
  <si>
    <t>Ingresos</t>
  </si>
  <si>
    <t>Privada</t>
  </si>
  <si>
    <t>1. Año</t>
  </si>
  <si>
    <t>6. DV</t>
  </si>
  <si>
    <t>7. Primer apellido</t>
  </si>
  <si>
    <t xml:space="preserve">8. Segundo apellido </t>
  </si>
  <si>
    <t>9. Primer nombre</t>
  </si>
  <si>
    <t xml:space="preserve">10. Otros nombres </t>
  </si>
  <si>
    <t>11. Razón social</t>
  </si>
  <si>
    <t>Renta</t>
  </si>
  <si>
    <t>Compensaciones</t>
  </si>
  <si>
    <t>Patrimonio</t>
  </si>
  <si>
    <t>Rentas gravables</t>
  </si>
  <si>
    <t>Inventarios</t>
  </si>
  <si>
    <t>Ingresos por ganancias ocasionales</t>
  </si>
  <si>
    <t>Otros activos</t>
  </si>
  <si>
    <t>Ganancias ocasionales no gravadas y exentas</t>
  </si>
  <si>
    <t>Pasivos</t>
  </si>
  <si>
    <t>Impuesto de ganancias ocasionales</t>
  </si>
  <si>
    <t>Sanciones</t>
  </si>
  <si>
    <t>Firma del declarante o de quien lo representa</t>
  </si>
  <si>
    <t>$</t>
  </si>
  <si>
    <t>982. Código Contador o Revisor Fiscal</t>
  </si>
  <si>
    <t>994. Con salvedades</t>
  </si>
  <si>
    <t>Costos</t>
  </si>
  <si>
    <t>4. Número de formulario</t>
  </si>
  <si>
    <t>5. Número de Identificación Tributaria (NIT)</t>
  </si>
  <si>
    <t>Descuentos tributarios</t>
  </si>
  <si>
    <t>EL EJEMPLO S.A.S.</t>
  </si>
  <si>
    <t>Costos por ganancias ocasionales</t>
  </si>
  <si>
    <t>Liquidación privada</t>
  </si>
  <si>
    <t>Descuentos por impuestos pagados en el exterior por ganancias ocasionales</t>
  </si>
  <si>
    <t xml:space="preserve"> </t>
  </si>
  <si>
    <t>Datos del declarante</t>
  </si>
  <si>
    <t>Devoluciones, rebajas y descuentos en ventas</t>
  </si>
  <si>
    <t>981. Cód. Representación</t>
  </si>
  <si>
    <t>Firma del Contador o Revisor Fiscal.</t>
  </si>
  <si>
    <t>983. No. Tarjeta profesional</t>
  </si>
  <si>
    <t>997. Espacio exclusivo para el sello 
de la entidad recaudadora</t>
  </si>
  <si>
    <t>Ganancias 
ocasionales</t>
  </si>
  <si>
    <t>12. Cód. Dirección Seccional</t>
  </si>
  <si>
    <t>Renta exenta</t>
  </si>
  <si>
    <t>980. Pago total</t>
  </si>
  <si>
    <t>996. Espacio para el número interno de la DIAN / Adhesivo</t>
  </si>
  <si>
    <t>Inversiones e instrumentos financieros derivados</t>
  </si>
  <si>
    <t>Activos biológicos</t>
  </si>
  <si>
    <t>Otros ingresos</t>
  </si>
  <si>
    <t>Activos intangibles</t>
  </si>
  <si>
    <t>Gastos de distribución y ventas</t>
  </si>
  <si>
    <t>Costos y deducciones</t>
  </si>
  <si>
    <t>26. No. Formulario anterior</t>
  </si>
  <si>
    <t>Efectivo y equivalentes de efectivo</t>
  </si>
  <si>
    <t>Cuentas, documentos y arrendamientos financieros por cobrar</t>
  </si>
  <si>
    <t>Ingresos brutos de actividades ordinarias</t>
  </si>
  <si>
    <t>Ingresos financieros</t>
  </si>
  <si>
    <t>Gastos de administración</t>
  </si>
  <si>
    <t>Gastos financieros</t>
  </si>
  <si>
    <t>Otros gastos y deduciones</t>
  </si>
  <si>
    <t>Inversiones efectuadas en el año</t>
  </si>
  <si>
    <t>Inversiones liquidadas de periodos gravables anteriores</t>
  </si>
  <si>
    <t>ESAL (R.T.E.)</t>
  </si>
  <si>
    <t>(Continuación renta)</t>
  </si>
  <si>
    <t>Retenciones</t>
  </si>
  <si>
    <t>Valor total proyecto obras por impuestos modalidad de pago 2</t>
  </si>
  <si>
    <t>Valor total impuesto exigible por obras por impuestos modalidad de pago 1</t>
  </si>
  <si>
    <t>Menos: Anticipo renta liquidado año gravable anterior</t>
  </si>
  <si>
    <t>Menos: Saldo a favor año gravable anterior sin solicitud de devolución y/o compensación</t>
  </si>
  <si>
    <t>Más: Anticipo renta para el año gravable siguiente</t>
  </si>
  <si>
    <t>Menos: Descuento efectivo inversión obras por impuestos (modalidad de pago 2)</t>
  </si>
  <si>
    <t>Renta por recuperación de deducciones</t>
  </si>
  <si>
    <t>Renta pasiva-ECE sin residencia fiscal en Colombia</t>
  </si>
  <si>
    <t>Impuestos sobre las rentas líquidas gravables</t>
  </si>
  <si>
    <t>24. Actviidad económica principal</t>
  </si>
  <si>
    <t>Si es una corrección indique:   25.  Cód.</t>
  </si>
  <si>
    <t>31.Vinculado al pago de obras por impuestos (Marque "X")</t>
  </si>
  <si>
    <t>33. Total costos y gastos de nómina</t>
  </si>
  <si>
    <t>34.Aportes al sistema de seguridad social</t>
  </si>
  <si>
    <t xml:space="preserve">Total ingresos brutos (Sume 47 a 57)                                                                                       </t>
  </si>
  <si>
    <t>Total ingresos netos (58-59-60)</t>
  </si>
  <si>
    <t>Total costos y gastos deducibles (sume 62 a 66)</t>
  </si>
  <si>
    <t>Total patrimonio líquido (44-45)</t>
  </si>
  <si>
    <t>Total patrimonio bruto (sume 36 a 43)</t>
  </si>
  <si>
    <t>Propiedades, planta y equipo, propiedades de inversión y ANCMV</t>
  </si>
  <si>
    <t>29. Fracción año gravable siguiente</t>
  </si>
  <si>
    <t>Valor a adicionar (VAA)</t>
  </si>
  <si>
    <t xml:space="preserve">Ganancias ocasionales gravables </t>
  </si>
  <si>
    <t>Impuesto neto de renta (sin impuesto adicionado) (91+92-93)</t>
  </si>
  <si>
    <t>Impuesto a adicionar (IA)</t>
  </si>
  <si>
    <t>Impuesto neto de renta (con impuesto adicionado) (94+95)</t>
  </si>
  <si>
    <t>Total impuesto a cargo (96+97-98)</t>
  </si>
  <si>
    <t>Menos: Valor inversión obras por impuestos hasta del 50 % del valor de la casilla 99 (modalidad de pago 1)</t>
  </si>
  <si>
    <t>Sobretasa (puntos adicionales a la tarifa del impuesto de renta)</t>
  </si>
  <si>
    <t>Total impuesto sobre las rentas líquidas gravables (suma 84 a 90)</t>
  </si>
  <si>
    <t>Total retenciones año gravable a declarar (105+106)</t>
  </si>
  <si>
    <t>Menos: Anticipo sobretasa (puntos adicionales) año gravable anterior</t>
  </si>
  <si>
    <t>Más: Anticipo sobretasa (puntos adicionales) año gravable siguiente</t>
  </si>
  <si>
    <t>35. Aportes al SENA,ICBF, Cajas de compensación</t>
  </si>
  <si>
    <t>Dividendos y/o participaciones distribuidos por entidades no residentes en Colombia a una CHC y prima en colocación de acciones (estos valores se restarán luego como "renta exenta"; ver artículo 895 del ET)</t>
  </si>
  <si>
    <t>Aporte voluntario artículo 244-1 del ET</t>
  </si>
  <si>
    <t>Total saldo a pagar (99 + 108 + 110 + 112 - 100 - 101 - 102 - 103 -104 - 107 - 109; si el resultado es negativo escriba 0)</t>
  </si>
  <si>
    <t>o Total saldo a favor (100 + 101 + 102 + 103 + 104 + 107 + 109 - 99 - 108 - 110 - 112; si el resultado es negativo escriba 0)</t>
  </si>
  <si>
    <t>30. Renuncio a pertenecer al régimen tributario especial (Marque X)</t>
  </si>
  <si>
    <t>Menos: Crédito fiscal artículo 256-1 del ET</t>
  </si>
  <si>
    <t>Saldo a pagar por impuesto (99 + 108 + 110 - 100 - 101 - 102 - 103 - 104 - 107 - 109; si el resultado es negativo escriba 0)</t>
  </si>
  <si>
    <t>Declaración de renta y complementario para personas jurídicas y asimiladas y  
personas naturales y asimiladas no residentes y sucesiones ilíquidas de causantes no residentes, o de ingresos y patrimonio para entidades obligadas a declarar</t>
  </si>
  <si>
    <t>Renta líquida gravada sin casillas 52 a 56 (al mayor valor entre 75 y 76 reste 77 y sume 78)</t>
  </si>
  <si>
    <r>
      <t xml:space="preserve">Impuesto sobre la renta líquida gravable </t>
    </r>
    <r>
      <rPr>
        <b/>
        <sz val="10"/>
        <rFont val="Arial"/>
        <family val="2"/>
      </rPr>
      <t xml:space="preserve">sin casillas 52 a 56 </t>
    </r>
    <r>
      <rPr>
        <sz val="10"/>
        <rFont val="Arial"/>
        <family val="2"/>
      </rPr>
      <t xml:space="preserve">(ver el renglón 79)                                               </t>
    </r>
  </si>
  <si>
    <r>
      <t>De dividendos y/o participaciones gravadas a la tarifa del 20 % año 2023 y siguientes (</t>
    </r>
    <r>
      <rPr>
        <b/>
        <sz val="10"/>
        <rFont val="Arial"/>
        <family val="2"/>
      </rPr>
      <t>base casilla 54</t>
    </r>
    <r>
      <rPr>
        <sz val="10"/>
        <rFont val="Arial"/>
        <family val="2"/>
      </rPr>
      <t>) (ver artículo 1.2.1.10.5 del  DUT 1625 de 2016)</t>
    </r>
  </si>
  <si>
    <r>
      <t xml:space="preserve">De dividendos y/o participaciones gravadas a la tarifa del artículo 240 del ET (35 % + 20 % del 65 % en el 2023 y siguientes; ver artículo 245 del ET; ver artículo 1.2.1.10.5 del DUT 1625 de 2016) </t>
    </r>
    <r>
      <rPr>
        <b/>
        <sz val="10"/>
        <rFont val="Arial"/>
        <family val="2"/>
      </rPr>
      <t xml:space="preserve"> (base casilla 55)</t>
    </r>
  </si>
  <si>
    <r>
      <t>De dividendos y/o participaciones gravadas a la tarifa del 27 % (</t>
    </r>
    <r>
      <rPr>
        <b/>
        <sz val="12"/>
        <rFont val="Arial"/>
        <family val="2"/>
      </rPr>
      <t>base casilla 56</t>
    </r>
    <r>
      <rPr>
        <sz val="12"/>
        <rFont val="Arial"/>
        <family val="2"/>
      </rPr>
      <t>)</t>
    </r>
  </si>
  <si>
    <r>
      <t>De dividendos y/o participaciones gravadas a la tarifa del artículo 240 del ET (35 % + 20 % del 65 % en el 2023 y siguientes; ver artículo 245 del ET) (</t>
    </r>
    <r>
      <rPr>
        <b/>
        <sz val="11"/>
        <rFont val="Arial"/>
        <family val="2"/>
      </rPr>
      <t>base casilla 53)</t>
    </r>
  </si>
  <si>
    <r>
      <t xml:space="preserve">Dividendos y/o participaciones </t>
    </r>
    <r>
      <rPr>
        <b/>
        <sz val="10"/>
        <rFont val="Arial"/>
        <family val="2"/>
      </rPr>
      <t xml:space="preserve">no constitutivos de renta ni ganancia ocasional. </t>
    </r>
    <r>
      <rPr>
        <sz val="10"/>
        <rFont val="Arial"/>
        <family val="2"/>
      </rPr>
      <t xml:space="preserve"> Este renglón solo aplica a dividendos no gravados</t>
    </r>
    <r>
      <rPr>
        <b/>
        <sz val="10"/>
        <rFont val="Arial"/>
        <family val="2"/>
      </rPr>
      <t xml:space="preserve"> años 2016 </t>
    </r>
    <r>
      <rPr>
        <sz val="10"/>
        <rFont val="Arial"/>
        <family val="2"/>
      </rPr>
      <t xml:space="preserve">y anteriores recibidos por sociedades extranjeras, o personas naturales no residentes. También aplica a los no gravados de cualquier año repartidos a toda clase de socio por parte de una sociedad que lleve a cabo megainversiones. Tambien aplica a dividendos no gravados </t>
    </r>
    <r>
      <rPr>
        <b/>
        <sz val="10"/>
        <rFont val="Arial"/>
        <family val="2"/>
      </rPr>
      <t>de cualquier año recibidos por sociedades nacionales</t>
    </r>
    <r>
      <rPr>
        <sz val="10"/>
        <rFont val="Arial"/>
        <family val="2"/>
      </rPr>
      <t>.</t>
    </r>
  </si>
  <si>
    <r>
      <t>De dividendos y/o participaciones gravadas a la tarifa del 33 % (</t>
    </r>
    <r>
      <rPr>
        <b/>
        <sz val="12"/>
        <rFont val="Arial"/>
        <family val="2"/>
      </rPr>
      <t xml:space="preserve">base casilla 52; </t>
    </r>
    <r>
      <rPr>
        <sz val="12"/>
        <rFont val="Arial"/>
        <family val="2"/>
      </rPr>
      <t>ver parágrafo 1 del artículo 1.2.1.10.3 del DUT 1625 de 2016)</t>
    </r>
  </si>
  <si>
    <r>
      <t xml:space="preserve">Dividendos y/o participaciones </t>
    </r>
    <r>
      <rPr>
        <b/>
        <sz val="10"/>
        <rFont val="Arial"/>
        <family val="2"/>
      </rPr>
      <t>gravadas,</t>
    </r>
    <r>
      <rPr>
        <sz val="10"/>
        <rFont val="Arial"/>
        <family val="2"/>
      </rPr>
      <t xml:space="preserve"> años </t>
    </r>
    <r>
      <rPr>
        <b/>
        <sz val="10"/>
        <rFont val="Arial"/>
        <family val="2"/>
      </rPr>
      <t>2016</t>
    </r>
    <r>
      <rPr>
        <sz val="10"/>
        <rFont val="Arial"/>
        <family val="2"/>
      </rPr>
      <t xml:space="preserve"> y anteriores, recibidos por sociedades extranjeras, Aquí también irían las </t>
    </r>
    <r>
      <rPr>
        <b/>
        <sz val="10"/>
        <rFont val="Arial"/>
        <family val="2"/>
      </rPr>
      <t>gravadas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 cualquier año recibidas por sociedades nacionales</t>
    </r>
    <r>
      <rPr>
        <sz val="10"/>
        <rFont val="Arial"/>
        <family val="2"/>
      </rPr>
      <t>, excepto las que se reportan en el renglón 56</t>
    </r>
  </si>
  <si>
    <r>
      <t xml:space="preserve">Dividendos y/o participaciones </t>
    </r>
    <r>
      <rPr>
        <b/>
        <sz val="10"/>
        <rFont val="Arial"/>
        <family val="2"/>
      </rPr>
      <t xml:space="preserve">gravadas, </t>
    </r>
    <r>
      <rPr>
        <sz val="10"/>
        <rFont val="Arial"/>
        <family val="2"/>
      </rPr>
      <t>años</t>
    </r>
    <r>
      <rPr>
        <b/>
        <sz val="10"/>
        <rFont val="Arial"/>
        <family val="2"/>
      </rPr>
      <t xml:space="preserve"> 2016 </t>
    </r>
    <r>
      <rPr>
        <sz val="10"/>
        <rFont val="Arial"/>
        <family val="2"/>
      </rPr>
      <t xml:space="preserve">y anteriores, recibidos por personas naturales sin residencia fiscal </t>
    </r>
  </si>
  <si>
    <r>
      <t xml:space="preserve">Dividendos y/o participaciones </t>
    </r>
    <r>
      <rPr>
        <b/>
        <sz val="10"/>
        <rFont val="Arial"/>
        <family val="2"/>
      </rPr>
      <t xml:space="preserve">gravadas, </t>
    </r>
    <r>
      <rPr>
        <sz val="10"/>
        <rFont val="Arial"/>
        <family val="2"/>
      </rPr>
      <t>años</t>
    </r>
    <r>
      <rPr>
        <b/>
        <sz val="10"/>
        <rFont val="Arial"/>
        <family val="2"/>
      </rPr>
      <t xml:space="preserve"> 2017 y siguientes, </t>
    </r>
    <r>
      <rPr>
        <sz val="10"/>
        <rFont val="Arial"/>
        <family val="2"/>
      </rPr>
      <t>recibidos por personas naturales sin residencia fiscal, excepto las que se reportan en el renglón 56 (ver artículos 245 y 246 ET)</t>
    </r>
  </si>
  <si>
    <r>
      <t xml:space="preserve">Dividendos y/o participaciones </t>
    </r>
    <r>
      <rPr>
        <b/>
        <sz val="10"/>
        <rFont val="Arial"/>
        <family val="2"/>
      </rPr>
      <t>no gravadas</t>
    </r>
    <r>
      <rPr>
        <sz val="10"/>
        <rFont val="Arial"/>
        <family val="2"/>
      </rPr>
      <t xml:space="preserve"> pero que tributarán al 20 % en el 2023 y siguientes  (recibidos por sociedades extranjeras y personas naturales no residentes, </t>
    </r>
    <r>
      <rPr>
        <b/>
        <sz val="10"/>
        <rFont val="Arial"/>
        <family val="2"/>
      </rPr>
      <t xml:space="preserve">años 2017 </t>
    </r>
    <r>
      <rPr>
        <sz val="10"/>
        <rFont val="Arial"/>
        <family val="2"/>
      </rPr>
      <t>y siguientes; ver artículo 245 del ET). Si recibieron dividendos no gravados años 2017 y siguientes, pero entregados por sociedades que llevan a cabo megainversiones, los mismos no deben tributar y por eso la única solución sería reportarlos en el renglón 49 (ver artículo 235-3 del ET)</t>
    </r>
  </si>
  <si>
    <r>
      <t>Dividendos y/o participaciones</t>
    </r>
    <r>
      <rPr>
        <b/>
        <sz val="10"/>
        <rFont val="Arial"/>
        <family val="2"/>
      </rPr>
      <t xml:space="preserve"> gravadas, años 2017 y siguientes, </t>
    </r>
    <r>
      <rPr>
        <sz val="10"/>
        <rFont val="Arial"/>
        <family val="2"/>
      </rPr>
      <t>recibidos por establecimientos permantenes y por sociedades extranjeras, excepto las que se reportan en el renglón 56 (ver artículo 245 del ET)</t>
    </r>
  </si>
  <si>
    <r>
      <t xml:space="preserve">Dividendos y participaciones </t>
    </r>
    <r>
      <rPr>
        <b/>
        <sz val="10"/>
        <rFont val="Arial"/>
        <family val="2"/>
      </rPr>
      <t>gravados</t>
    </r>
    <r>
      <rPr>
        <sz val="10"/>
        <rFont val="Arial"/>
        <family val="2"/>
      </rPr>
      <t xml:space="preserve">, años </t>
    </r>
    <r>
      <rPr>
        <b/>
        <sz val="10"/>
        <rFont val="Arial"/>
        <family val="2"/>
      </rPr>
      <t>2017 y siguientes</t>
    </r>
    <r>
      <rPr>
        <sz val="10"/>
        <rFont val="Arial"/>
        <family val="2"/>
      </rPr>
      <t xml:space="preserve">, recibidos de parte de una sociedad que llevó a cabo </t>
    </r>
    <r>
      <rPr>
        <b/>
        <sz val="10"/>
        <rFont val="Arial"/>
        <family val="2"/>
      </rPr>
      <t>megainversiones</t>
    </r>
    <r>
      <rPr>
        <sz val="10"/>
        <rFont val="Arial"/>
        <family val="2"/>
      </rPr>
      <t>, y que fueron recibidos por sociedades nacionales, o por sociedades extranjeras, o por personas naturales no residentes (tributan al 27 %)</t>
    </r>
  </si>
  <si>
    <t>Renta líquida ordinaria del ejercicio sin casillas 52 a 56 (si 61+ 69 + 70 + 71 - 52 - 53 - 54 - 55 - 56 - 67 - 68 mayor a cero)</t>
  </si>
  <si>
    <t>O pérdida líquida del ejercicio sin casillas 52 a 56 ( si 52 + 53 + 54 + 55 + 56 + 67 + 68 - 61 - 69 - 70 - 71 mayor a cero)</t>
  </si>
  <si>
    <t>Renta líquida sin casillas 52 a 56 (72-74)</t>
  </si>
  <si>
    <t xml:space="preserve">Datos </t>
  </si>
  <si>
    <t>ICA</t>
  </si>
  <si>
    <t>IVA</t>
  </si>
  <si>
    <t>RET</t>
  </si>
  <si>
    <t>INC</t>
  </si>
  <si>
    <t>GASTOS</t>
  </si>
  <si>
    <t>RETENCION DE RENTA</t>
  </si>
  <si>
    <t>INGRESOS</t>
  </si>
  <si>
    <t>TARIFA AUTO RET</t>
  </si>
  <si>
    <t>PERIODO</t>
  </si>
  <si>
    <t>AUTO</t>
  </si>
  <si>
    <t>NETO PAGAR</t>
  </si>
  <si>
    <t>TOTAL</t>
  </si>
  <si>
    <t>IVA - BIMESTRAL</t>
  </si>
  <si>
    <t>COMPRAS</t>
  </si>
  <si>
    <t>IVA - CUATRIMETRAL</t>
  </si>
  <si>
    <t>ICA - BIMESTRAL</t>
  </si>
  <si>
    <t>ICA - ANUAL</t>
  </si>
  <si>
    <t>CHIP - PLACA</t>
  </si>
  <si>
    <t>DIRECCION</t>
  </si>
  <si>
    <t>% PROPIEDAD</t>
  </si>
  <si>
    <t>TIPO</t>
  </si>
  <si>
    <t xml:space="preserve">DEPRECIACION </t>
  </si>
  <si>
    <t xml:space="preserve">VALORIZACION </t>
  </si>
  <si>
    <t>AVALUO 2023</t>
  </si>
  <si>
    <t>AVALUO 2024</t>
  </si>
  <si>
    <t>VALOR A DECLARAR 2024</t>
  </si>
  <si>
    <t>LOTE</t>
  </si>
  <si>
    <t>CASA</t>
  </si>
  <si>
    <t>CARRO</t>
  </si>
  <si>
    <t>FINCA</t>
  </si>
  <si>
    <t>CAMION</t>
  </si>
  <si>
    <t>MOTO</t>
  </si>
  <si>
    <t>MAQUINARIA</t>
  </si>
  <si>
    <t>MUEBLES</t>
  </si>
  <si>
    <t>ENCERES</t>
  </si>
  <si>
    <t>APTO</t>
  </si>
  <si>
    <t>BODEGA</t>
  </si>
  <si>
    <t>LOCAL</t>
  </si>
  <si>
    <t>CAMIONETA</t>
  </si>
  <si>
    <t>COMPUTADOR</t>
  </si>
  <si>
    <t>CELULAR</t>
  </si>
  <si>
    <t>EQUIPOS</t>
  </si>
  <si>
    <t>LICENCIA</t>
  </si>
  <si>
    <t>ACCIONES</t>
  </si>
  <si>
    <t>PARTICIPACIONES</t>
  </si>
  <si>
    <t>MARCAS</t>
  </si>
  <si>
    <t>DERECHOS</t>
  </si>
  <si>
    <t>SOFTWARE</t>
  </si>
  <si>
    <t>#</t>
  </si>
  <si>
    <t>ACTIVOS</t>
  </si>
  <si>
    <t>OTROS ACTIVOS</t>
  </si>
  <si>
    <t>VALOR EN LIBROS 2023</t>
  </si>
  <si>
    <t>VALOR EN LIBROS 2024</t>
  </si>
  <si>
    <t>AAAA1321FSDD</t>
  </si>
  <si>
    <t>CR 11 11 11</t>
  </si>
  <si>
    <t>SALDOS ENTIDADES FINANCIERAS</t>
  </si>
  <si>
    <t>BANCO</t>
  </si>
  <si>
    <t>NUMERO</t>
  </si>
  <si>
    <t>AHORROS</t>
  </si>
  <si>
    <t>CORRIENTE</t>
  </si>
  <si>
    <t>FIDUCIA</t>
  </si>
  <si>
    <t>CDT</t>
  </si>
  <si>
    <t>TC</t>
  </si>
  <si>
    <t>PRESTAMO</t>
  </si>
  <si>
    <t>LEASING</t>
  </si>
  <si>
    <t>ROTATIVO</t>
  </si>
  <si>
    <t>BANCOLOMBIA</t>
  </si>
  <si>
    <t>BBVA</t>
  </si>
  <si>
    <t>DAVIVIENDA</t>
  </si>
  <si>
    <t>CAJA SOCIAL</t>
  </si>
  <si>
    <t>BANCOS</t>
  </si>
  <si>
    <t>COLPATRIA</t>
  </si>
  <si>
    <t>BOGOTA</t>
  </si>
  <si>
    <t>AGRARIO</t>
  </si>
  <si>
    <t>NEQUI</t>
  </si>
  <si>
    <t>DAVIPLATA</t>
  </si>
  <si>
    <t>OTRO</t>
  </si>
  <si>
    <t>PRODUCTO</t>
  </si>
  <si>
    <t>SALDO +</t>
  </si>
  <si>
    <t>INTERESES -</t>
  </si>
  <si>
    <t>GMF</t>
  </si>
  <si>
    <t>GASTOS BANCARIOS</t>
  </si>
  <si>
    <t>TOTAL GASTOS BANCARIOS</t>
  </si>
  <si>
    <t>RENDIMIENTOS +</t>
  </si>
  <si>
    <t>GASTO FISCAL GMF 50%</t>
  </si>
  <si>
    <t>*1154</t>
  </si>
  <si>
    <t xml:space="preserve">RENTA </t>
  </si>
  <si>
    <t>IMPUESTO</t>
  </si>
  <si>
    <t>CUENTAS POR COBRAR</t>
  </si>
  <si>
    <t>TERCERO</t>
  </si>
  <si>
    <t>NIT</t>
  </si>
  <si>
    <t>SALDO POR COBRAR</t>
  </si>
  <si>
    <t>CLIENTE</t>
  </si>
  <si>
    <t>SOCIO</t>
  </si>
  <si>
    <t>PROVEEDOR</t>
  </si>
  <si>
    <t>IMPUESTOS</t>
  </si>
  <si>
    <t>OTROS</t>
  </si>
  <si>
    <t>GERMAN GARZON CONTADORES ASOCIADOS SAS</t>
  </si>
  <si>
    <t>CUENTAS POR PAGAR</t>
  </si>
  <si>
    <t>IMPUESTOS POR PAGAR</t>
  </si>
  <si>
    <t>ICUI</t>
  </si>
  <si>
    <t xml:space="preserve">SERCRETARIA DE HACIENDA BOGOTA </t>
  </si>
  <si>
    <t>NOMINA POR PAGAR</t>
  </si>
  <si>
    <t>PROVEEDORES</t>
  </si>
  <si>
    <t>SALDO POR PAGAR</t>
  </si>
  <si>
    <t>SEGURIDAD SOCIAL POR PAGAR</t>
  </si>
  <si>
    <t>SALARIOS</t>
  </si>
  <si>
    <t>AUXILIO DE TRANSPORTE</t>
  </si>
  <si>
    <t>CESANTIAS</t>
  </si>
  <si>
    <t>INT DE CESANTIAS</t>
  </si>
  <si>
    <t>VACACIONES</t>
  </si>
  <si>
    <t>OTROS PAGOS DE NOMINA PENDIENTES</t>
  </si>
  <si>
    <t>PRIMAS DE SERVICIOS</t>
  </si>
  <si>
    <t>PENSION</t>
  </si>
  <si>
    <t>SALUD</t>
  </si>
  <si>
    <t>ARL</t>
  </si>
  <si>
    <t>CCF</t>
  </si>
  <si>
    <t>SENA ICB</t>
  </si>
  <si>
    <t>LIQUIDACIONES</t>
  </si>
  <si>
    <t>CEDUL</t>
  </si>
  <si>
    <t>APELLIDO1</t>
  </si>
  <si>
    <t>APELLIDO2</t>
  </si>
  <si>
    <t>NOMBRE1</t>
  </si>
  <si>
    <t>NOMBRE2</t>
  </si>
  <si>
    <t>DIAS</t>
  </si>
  <si>
    <t>SALARIO</t>
  </si>
  <si>
    <t>AUX</t>
  </si>
  <si>
    <t>CES</t>
  </si>
  <si>
    <t>INT</t>
  </si>
  <si>
    <t xml:space="preserve">PRIMA </t>
  </si>
  <si>
    <t xml:space="preserve">APORTE P </t>
  </si>
  <si>
    <t>CAJA</t>
  </si>
  <si>
    <t>CC</t>
  </si>
  <si>
    <t>PRIMA</t>
  </si>
  <si>
    <t>CESANTIAS X P</t>
  </si>
  <si>
    <t xml:space="preserve">INT X P </t>
  </si>
  <si>
    <t>VACACIONES X P</t>
  </si>
  <si>
    <t>SALDOS POR PAGAR</t>
  </si>
  <si>
    <t>COSTO O GASTO POR NOMINA</t>
  </si>
  <si>
    <t>GARZON</t>
  </si>
  <si>
    <t>GALINDO</t>
  </si>
  <si>
    <t>GERMAN</t>
  </si>
  <si>
    <t>ALFREDO</t>
  </si>
  <si>
    <t>MES NOM</t>
  </si>
  <si>
    <t>TIO</t>
  </si>
  <si>
    <t>N</t>
  </si>
  <si>
    <t xml:space="preserve">HORAS EX </t>
  </si>
  <si>
    <t>HORAS</t>
  </si>
  <si>
    <t>I</t>
  </si>
  <si>
    <t>R</t>
  </si>
  <si>
    <t>X</t>
  </si>
  <si>
    <t>G+81:122ARZON</t>
  </si>
  <si>
    <t>EFECIVO</t>
  </si>
  <si>
    <t>RETENCION DE ICA</t>
  </si>
  <si>
    <t>BASE</t>
  </si>
  <si>
    <t>TARIFA RENTA</t>
  </si>
  <si>
    <t>TARIFA ICA</t>
  </si>
  <si>
    <t>NETO A PAGAR</t>
  </si>
  <si>
    <t>AUTO RETENCION</t>
  </si>
  <si>
    <t>RETENCIONES CLIENTES</t>
  </si>
  <si>
    <t>IMPUESTO DE RENTA 35%</t>
  </si>
  <si>
    <t>RESULTADO DEL EJERCICIO</t>
  </si>
  <si>
    <t>Total gastos</t>
  </si>
  <si>
    <t>Pérdidas netas en operaciones discontinuadas</t>
  </si>
  <si>
    <t>Otros gastos</t>
  </si>
  <si>
    <t>Gastos por provisiones (pasivos de monto o fecha inciertos)</t>
  </si>
  <si>
    <t>Pérdida en la venta o enajenación de activos fijos</t>
  </si>
  <si>
    <t>Pérdidas por mediciones a valor razonable</t>
  </si>
  <si>
    <t>Gastos Financieros</t>
  </si>
  <si>
    <t>Total gastos de distribución y ventas</t>
  </si>
  <si>
    <t>Depreciaciones, amortizaciones y deterioros</t>
  </si>
  <si>
    <t>Otros gastos de distribución y ventas</t>
  </si>
  <si>
    <t>Mano de obra</t>
  </si>
  <si>
    <t>De Distribución y ventas</t>
  </si>
  <si>
    <t>Total gastos de administración</t>
  </si>
  <si>
    <t>Otros gastos de administración</t>
  </si>
  <si>
    <t>De Administración</t>
  </si>
  <si>
    <t>Gastos comunes a varias cédulas</t>
  </si>
  <si>
    <t>Gastos</t>
  </si>
  <si>
    <t>Total costos</t>
  </si>
  <si>
    <t>Otros costos</t>
  </si>
  <si>
    <t>Materias primas, reventa de bienes terminados, y servicios</t>
  </si>
  <si>
    <t>Total ingresos</t>
  </si>
  <si>
    <t>Ajustes fiscales</t>
  </si>
  <si>
    <t>Ganancias netas en operaciones discontinuadas</t>
  </si>
  <si>
    <t>Ingresos por reversión de pasivos por beneficios a los empleados</t>
  </si>
  <si>
    <t>Ingresos por reversión de provisiones (pasivos de monto o fecha inciertos)</t>
  </si>
  <si>
    <t>Ingresos por reversión de deterioro del valor</t>
  </si>
  <si>
    <t>Utilidad por venta o enajenación de activos, bienes poseídos por dos años o más (ganancia ocasional)</t>
  </si>
  <si>
    <t>Utilidad en la venta o enajenación de activos, bienes poseídos por menos de dos años</t>
  </si>
  <si>
    <t>Ingresos por mediciones a valor razonable</t>
  </si>
  <si>
    <t>Ganancias por inversiones en subsidiarias, asociadas y/o negocios conjuntos</t>
  </si>
  <si>
    <t xml:space="preserve">Ingresos financieros </t>
  </si>
  <si>
    <t>Devoluciones, rebajas y descuentos</t>
  </si>
  <si>
    <t>Ingresos brutos Actividad Industrial, comercial y servicios</t>
  </si>
  <si>
    <t>ESTADO DE RESULTADO INTEGRAL - IMPUESTO DE RENTA</t>
  </si>
  <si>
    <t>Total patrimonio</t>
  </si>
  <si>
    <t>Otro resultado integral acumulado</t>
  </si>
  <si>
    <t>Ganancias (pérdidas) acumuladas o retenidas por la adopción por primera</t>
  </si>
  <si>
    <t>Resultados acumulados</t>
  </si>
  <si>
    <t>Resultados del ejercicio</t>
  </si>
  <si>
    <t>Capital social y reservas</t>
  </si>
  <si>
    <t>Total pasivos</t>
  </si>
  <si>
    <t>Otros pasivos</t>
  </si>
  <si>
    <t>Pasivos por ingresos diferidos</t>
  </si>
  <si>
    <t>Provisiones</t>
  </si>
  <si>
    <t>Pasivos por beneficios a los empleados</t>
  </si>
  <si>
    <t>Pasivos por impuestos diferidos</t>
  </si>
  <si>
    <t>Impuestos, gravámenes y tasas por pagar</t>
  </si>
  <si>
    <t>Otros pasivos financieros</t>
  </si>
  <si>
    <t>Arrendamientos por pagar</t>
  </si>
  <si>
    <t>Obligaciones financieras y cuentas por pagar</t>
  </si>
  <si>
    <t>Total activos</t>
  </si>
  <si>
    <t>Activos biologicos</t>
  </si>
  <si>
    <t>Activos no corrientes mantenidos para la venta</t>
  </si>
  <si>
    <t>Propiedades de inversion</t>
  </si>
  <si>
    <t xml:space="preserve">Activos intangibles   </t>
  </si>
  <si>
    <t>Propiedades, planta y equipo</t>
  </si>
  <si>
    <t>Activos por impuestos diferidos</t>
  </si>
  <si>
    <t>Activos por impuestos corrientes</t>
  </si>
  <si>
    <t>Gastos pagados por anticipado</t>
  </si>
  <si>
    <t>Cuentas por cobrar</t>
  </si>
  <si>
    <t>Efectivo y equivalentes al efectivo</t>
  </si>
  <si>
    <t>Activos</t>
  </si>
  <si>
    <t>ESTADO DE SITUACION FINANCIERA - PATRIMONIO</t>
  </si>
  <si>
    <t>VARIACIÓN</t>
  </si>
  <si>
    <t>VALOR FISCAL</t>
  </si>
  <si>
    <t>VALOR CONTABLE</t>
  </si>
  <si>
    <t>CONCEPTO</t>
  </si>
  <si>
    <t>FILA</t>
  </si>
  <si>
    <t>CONCILIACION FISCAL 2024</t>
  </si>
  <si>
    <t>CHEK LIST RENTA 2024</t>
  </si>
  <si>
    <t>CONTABILIDAD</t>
  </si>
  <si>
    <t xml:space="preserve">DOCUMENTOS </t>
  </si>
  <si>
    <t>CERT RET</t>
  </si>
  <si>
    <t>ACTIVOS FIJOS</t>
  </si>
  <si>
    <t>NOMINA</t>
  </si>
  <si>
    <t>SEGURIDAD SOCIAL</t>
  </si>
  <si>
    <t>COSTOS</t>
  </si>
  <si>
    <t>CONCILIACION FISCAL</t>
  </si>
  <si>
    <t>DEUDA -</t>
  </si>
  <si>
    <t>Gravamen a los movimientos</t>
  </si>
  <si>
    <t>Nomina</t>
  </si>
  <si>
    <t>OK</t>
  </si>
  <si>
    <t>CERTIFICADOS DE RETENCION A FAVOR</t>
  </si>
  <si>
    <t>DEV</t>
  </si>
  <si>
    <t>TOTAL IN</t>
  </si>
  <si>
    <t>TOTAL COMP</t>
  </si>
  <si>
    <t>RENTA</t>
  </si>
  <si>
    <t>UTILIDAD ESPERADA</t>
  </si>
  <si>
    <t>VALOR</t>
  </si>
  <si>
    <t>TOTAL RTE FTE</t>
  </si>
  <si>
    <t>ANTICIPO</t>
  </si>
  <si>
    <t>ANTICIPO 2023</t>
  </si>
  <si>
    <t>VALOR A PAGAR</t>
  </si>
  <si>
    <t>PROMEDIO ANTICIPO</t>
  </si>
  <si>
    <t>PROMEDIO</t>
  </si>
  <si>
    <t>MARGEN DE UTILIDAD</t>
  </si>
  <si>
    <t>BENEFICIO DE AUDITORIA 6 MESES</t>
  </si>
  <si>
    <t>BENEFICIO DE AUDITORIA 12 MESES</t>
  </si>
  <si>
    <t>RTE FTE 2024</t>
  </si>
  <si>
    <t>AUTORTE 2024</t>
  </si>
  <si>
    <t>INGRESOS 2024</t>
  </si>
  <si>
    <t>INGRESOS 2023</t>
  </si>
  <si>
    <t>UTILIDAD 2023</t>
  </si>
  <si>
    <t>MARGEN DE UTILIDAD 2023</t>
  </si>
  <si>
    <t>RENTA LIQUIDA GRAVABLE 2023</t>
  </si>
  <si>
    <t>SALDO A FAVOR RENTA 2023</t>
  </si>
  <si>
    <t>AUTORETE 2024</t>
  </si>
  <si>
    <t>OTRAS RETENCIONES 2024</t>
  </si>
  <si>
    <t>ANTICIPO 2025</t>
  </si>
  <si>
    <t>IMPUESTO 2023</t>
  </si>
  <si>
    <t>IMPUESTO 2024</t>
  </si>
  <si>
    <r>
      <t xml:space="preserve">Dividendos y/o participaciones </t>
    </r>
    <r>
      <rPr>
        <b/>
        <sz val="11"/>
        <rFont val="Arial"/>
        <family val="2"/>
      </rPr>
      <t>gravadas</t>
    </r>
  </si>
  <si>
    <r>
      <t xml:space="preserve">Dividendos y/o participaciones </t>
    </r>
    <r>
      <rPr>
        <b/>
        <sz val="11"/>
        <rFont val="Arial"/>
        <family val="2"/>
      </rPr>
      <t xml:space="preserve">no constitutivos de renta ni ganancia ocasional. </t>
    </r>
    <r>
      <rPr>
        <sz val="11"/>
        <rFont val="Arial"/>
        <family val="2"/>
      </rPr>
      <t xml:space="preserve"> </t>
    </r>
  </si>
  <si>
    <t>Version:1</t>
  </si>
  <si>
    <t xml:space="preserve">Ingresos </t>
  </si>
  <si>
    <t>Vigencia: 01/07/2025</t>
  </si>
  <si>
    <t>CODIGO: OPE P02 F2 A</t>
  </si>
  <si>
    <t>CODIGO: OPE P02 F2 B</t>
  </si>
  <si>
    <t>Codigo: OPE P02 F2 C</t>
  </si>
  <si>
    <t>Codigo: OPE P02 F2 D</t>
  </si>
  <si>
    <t>Codigo: OPE P02 F2 E</t>
  </si>
  <si>
    <t>Codigo: OPE P02 F2 F</t>
  </si>
  <si>
    <t>Codigo: OPE P02 F2 G</t>
  </si>
  <si>
    <t>Codigo: OPE P02 F2 I</t>
  </si>
  <si>
    <t>Codigo: OPE P02 F2 J</t>
  </si>
  <si>
    <t>Codigo: OPE P02 F2 K</t>
  </si>
  <si>
    <t>Codigo: OPE P02 F2 H</t>
  </si>
  <si>
    <t>CODIGO: OPE P02 F2    VERSIÓN:1 VIGENCIA:01/07/2025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</si>
</sst>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_-&quot;$&quot;\ * #,##0_-;\-&quot;$&quot;\ * #,##0_-;_-&quot;$&quot;\ * &quot;-&quot;??_-;_-@_-"/>
    <numFmt numFmtId="168" formatCode="_(&quot;$&quot;* #,##0_);_(&quot;$&quot;* \(#,##0\);_(&quot;$&quot;* &quot;-&quot;??_);_(@_)"/>
    <numFmt numFmtId="169" formatCode="0.0%"/>
    <numFmt numFmtId="170" formatCode="0.0000%"/>
    <numFmt numFmtId="171" formatCode="_(&quot;$&quot;* #,##0.00_);_(&quot;$&quot;* \(#,##0.00\);_(&quot;$&quot;* &quot;-&quot;??_);_(@_)"/>
    <numFmt numFmtId="172" formatCode="_(* #,##0_);_(* \(#,##0\);_(* &quot;-&quot;_);_(@_)"/>
    <numFmt numFmtId="173" formatCode="&quot;$&quot;\ #,##0.00"/>
    <numFmt numFmtId="174" formatCode="_(&quot;$&quot;\ * #,##0_);_(&quot;$&quot;\ * \(#,##0\);_(&quot;$&quot;\ * &quot;-&quot;??_);_(@_)"/>
    <numFmt numFmtId="175" formatCode="_-&quot;$&quot;* #,##0_-;\-&quot;$&quot;* #,##0_-;_-&quot;$&quot;* &quot;-&quot;??_-;_-@_-"/>
    <numFmt numFmtId="176" formatCode="_-&quot;$&quot;* #,##0_-;\-&quot;$&quot;* #,##0_-;_-&quot;$&quot;* &quot;-&quot;_-;_-@_-"/>
    <numFmt numFmtId="177" formatCode="_-&quot;$&quot;* #,##0.000_-;\-&quot;$&quot;* #,##0.000_-;_-&quot;$&quot;* &quot;-&quot;_-;_-@_-"/>
    <numFmt numFmtId="178" formatCode="_-[$$-240A]\ * #,##0_ ;_-[$$-240A]\ * \-#,##0\ ;_-[$$-240A]\ * &quot;-&quot;_ ;_-@_ "/>
    <numFmt numFmtId="179" formatCode="[$$-240A]\ #,##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0"/>
      <color theme="1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2"/>
      <color theme="10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22"/>
      <name val="Arial"/>
      <family val="2"/>
    </font>
    <font>
      <sz val="26"/>
      <name val="Arial"/>
      <family val="2"/>
    </font>
    <font>
      <b/>
      <sz val="26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9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BFB7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FF82C"/>
        <bgColor indexed="64"/>
      </patternFill>
    </fill>
    <fill>
      <patternFill patternType="solid">
        <fgColor rgb="FF92F25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08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57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medium">
        <color indexed="57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57"/>
      </top>
      <bottom style="thick">
        <color indexed="17"/>
      </bottom>
      <diagonal/>
    </border>
    <border>
      <left style="thin">
        <color auto="1"/>
      </left>
      <right style="thin">
        <color auto="1"/>
      </right>
      <top style="thin">
        <color indexed="17"/>
      </top>
      <bottom style="thin">
        <color indexed="17"/>
      </bottom>
      <diagonal/>
    </border>
    <border>
      <left style="thin">
        <color auto="1"/>
      </left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57"/>
      </top>
      <bottom style="medium">
        <color indexed="57"/>
      </bottom>
      <diagonal/>
    </border>
    <border>
      <left/>
      <right/>
      <top/>
      <bottom style="thin">
        <color indexed="57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5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/>
      <top style="thin">
        <color indexed="57"/>
      </top>
      <bottom style="thin">
        <color auto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indexed="17"/>
      </right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auto="1"/>
      </left>
      <right style="thin">
        <color auto="1"/>
      </right>
      <top style="medium">
        <color theme="4"/>
      </top>
      <bottom style="thin">
        <color auto="1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thin">
        <color auto="1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thin">
        <color indexed="17"/>
      </top>
      <bottom style="medium">
        <color theme="4"/>
      </bottom>
      <diagonal/>
    </border>
    <border>
      <left/>
      <right/>
      <top style="thin">
        <color indexed="17"/>
      </top>
      <bottom style="medium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indexed="17"/>
      </bottom>
      <diagonal/>
    </border>
    <border>
      <left style="thin">
        <color auto="1"/>
      </left>
      <right/>
      <top/>
      <bottom style="thin">
        <color indexed="17"/>
      </bottom>
      <diagonal/>
    </border>
    <border>
      <left/>
      <right/>
      <top style="thin">
        <color auto="1"/>
      </top>
      <bottom style="medium">
        <color theme="4"/>
      </bottom>
      <diagonal/>
    </border>
    <border>
      <left style="thin">
        <color theme="1"/>
      </left>
      <right style="thin">
        <color theme="1"/>
      </right>
      <top style="medium">
        <color theme="4"/>
      </top>
      <bottom style="thin">
        <color indexed="17"/>
      </bottom>
      <diagonal/>
    </border>
    <border>
      <left style="thin">
        <color theme="1"/>
      </left>
      <right style="thin">
        <color theme="1"/>
      </right>
      <top style="thin">
        <color indexed="17"/>
      </top>
      <bottom style="thin">
        <color indexed="17"/>
      </bottom>
      <diagonal/>
    </border>
    <border>
      <left style="thin">
        <color theme="1"/>
      </left>
      <right style="thin">
        <color theme="1"/>
      </right>
      <top/>
      <bottom style="thin">
        <color indexed="17"/>
      </bottom>
      <diagonal/>
    </border>
    <border>
      <left style="thin">
        <color theme="1"/>
      </left>
      <right style="thin">
        <color theme="1"/>
      </right>
      <top style="thin">
        <color indexed="17"/>
      </top>
      <bottom style="medium">
        <color theme="4"/>
      </bottom>
      <diagonal/>
    </border>
    <border>
      <left style="thin">
        <color theme="1"/>
      </left>
      <right style="thin">
        <color theme="1"/>
      </right>
      <top style="thin">
        <color indexed="17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 style="thin">
        <color indexed="57"/>
      </top>
      <bottom style="thin">
        <color indexed="57"/>
      </bottom>
      <diagonal/>
    </border>
    <border>
      <left/>
      <right style="thin">
        <color auto="1"/>
      </right>
      <top style="thin">
        <color indexed="57"/>
      </top>
      <bottom style="thin">
        <color indexed="57"/>
      </bottom>
      <diagonal/>
    </border>
    <border>
      <left/>
      <right style="thin">
        <color auto="1"/>
      </right>
      <top style="thin">
        <color indexed="17"/>
      </top>
      <bottom style="thin">
        <color indexed="17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auto="1"/>
      </left>
      <right/>
      <top/>
      <bottom style="medium">
        <color theme="4"/>
      </bottom>
      <diagonal/>
    </border>
    <border>
      <left style="thin">
        <color auto="1"/>
      </left>
      <right style="medium">
        <color auto="1"/>
      </right>
      <top style="medium">
        <color theme="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theme="4"/>
      </top>
      <bottom style="thin">
        <color auto="1"/>
      </bottom>
      <diagonal/>
    </border>
    <border>
      <left/>
      <right style="thin">
        <color theme="1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indexed="17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medium">
        <color theme="4"/>
      </top>
      <bottom style="thin">
        <color indexed="57"/>
      </bottom>
      <diagonal/>
    </border>
    <border>
      <left/>
      <right/>
      <top style="medium">
        <color theme="4"/>
      </top>
      <bottom style="thin">
        <color indexed="57"/>
      </bottom>
      <diagonal/>
    </border>
    <border>
      <left style="medium">
        <color theme="4"/>
      </left>
      <right/>
      <top style="medium">
        <color theme="4"/>
      </top>
      <bottom style="thin">
        <color indexed="57"/>
      </bottom>
      <diagonal/>
    </border>
    <border>
      <left/>
      <right style="thin">
        <color auto="1"/>
      </right>
      <top style="medium">
        <color theme="4"/>
      </top>
      <bottom style="thin">
        <color indexed="57"/>
      </bottom>
      <diagonal/>
    </border>
    <border>
      <left style="medium">
        <color theme="4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/>
      <diagonal/>
    </border>
    <border>
      <left style="thin">
        <color auto="1"/>
      </left>
      <right/>
      <top style="thin">
        <color indexed="57"/>
      </top>
      <bottom style="thin">
        <color auto="1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17"/>
      </bottom>
      <diagonal/>
    </border>
    <border>
      <left/>
      <right style="medium">
        <color theme="4"/>
      </right>
      <top style="medium">
        <color theme="4"/>
      </top>
      <bottom style="thin">
        <color indexed="57"/>
      </bottom>
      <diagonal/>
    </border>
    <border>
      <left/>
      <right style="medium">
        <color theme="4"/>
      </right>
      <top style="thin">
        <color indexed="57"/>
      </top>
      <bottom style="thin">
        <color indexed="57"/>
      </bottom>
      <diagonal/>
    </border>
    <border>
      <left style="medium">
        <color theme="4"/>
      </left>
      <right/>
      <top style="thin">
        <color indexed="57"/>
      </top>
      <bottom style="medium">
        <color theme="4"/>
      </bottom>
      <diagonal/>
    </border>
    <border>
      <left/>
      <right/>
      <top style="thin">
        <color indexed="57"/>
      </top>
      <bottom style="medium">
        <color theme="4"/>
      </bottom>
      <diagonal/>
    </border>
    <border>
      <left style="thin">
        <color auto="1"/>
      </left>
      <right/>
      <top style="medium">
        <color theme="4"/>
      </top>
      <bottom style="thin">
        <color indexed="17"/>
      </bottom>
      <diagonal/>
    </border>
    <border>
      <left/>
      <right style="thin">
        <color auto="1"/>
      </right>
      <top style="medium">
        <color theme="4"/>
      </top>
      <bottom style="thin">
        <color indexed="17"/>
      </bottom>
      <diagonal/>
    </border>
    <border>
      <left/>
      <right style="medium">
        <color theme="4"/>
      </right>
      <top style="thin">
        <color indexed="57"/>
      </top>
      <bottom style="thin">
        <color auto="1"/>
      </bottom>
      <diagonal/>
    </border>
    <border>
      <left/>
      <right style="medium">
        <color theme="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17"/>
      </top>
      <bottom style="medium">
        <color theme="4"/>
      </bottom>
      <diagonal/>
    </border>
    <border>
      <left/>
      <right style="thin">
        <color auto="1"/>
      </right>
      <top style="thin">
        <color indexed="17"/>
      </top>
      <bottom style="medium">
        <color theme="4"/>
      </bottom>
      <diagonal/>
    </border>
    <border>
      <left/>
      <right style="medium">
        <color theme="4"/>
      </right>
      <top style="thin">
        <color auto="1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auto="1"/>
      </bottom>
      <diagonal/>
    </border>
    <border>
      <left/>
      <right/>
      <top style="medium">
        <color theme="4"/>
      </top>
      <bottom style="thin">
        <color auto="1"/>
      </bottom>
      <diagonal/>
    </border>
    <border>
      <left/>
      <right style="medium">
        <color theme="4"/>
      </right>
      <top style="medium">
        <color theme="4"/>
      </top>
      <bottom style="thin">
        <color auto="1"/>
      </bottom>
      <diagonal/>
    </border>
    <border>
      <left/>
      <right style="medium">
        <color theme="4"/>
      </right>
      <top/>
      <bottom style="thin">
        <color auto="1"/>
      </bottom>
      <diagonal/>
    </border>
    <border>
      <left style="thin">
        <color theme="1"/>
      </left>
      <right/>
      <top style="medium">
        <color theme="4"/>
      </top>
      <bottom style="thin">
        <color theme="1"/>
      </bottom>
      <diagonal/>
    </border>
    <border>
      <left/>
      <right/>
      <top style="medium">
        <color theme="4"/>
      </top>
      <bottom style="thin">
        <color theme="1"/>
      </bottom>
      <diagonal/>
    </border>
    <border>
      <left style="medium">
        <color theme="4"/>
      </left>
      <right/>
      <top/>
      <bottom style="thin">
        <color indexed="57"/>
      </bottom>
      <diagonal/>
    </border>
    <border>
      <left/>
      <right/>
      <top/>
      <bottom style="thin">
        <color indexed="57"/>
      </bottom>
      <diagonal/>
    </border>
    <border>
      <left/>
      <right/>
      <top style="thin">
        <color indexed="57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17"/>
      </bottom>
      <diagonal/>
    </border>
    <border>
      <left/>
      <right style="thin">
        <color auto="1"/>
      </right>
      <top/>
      <bottom style="thin">
        <color indexed="17"/>
      </bottom>
      <diagonal/>
    </border>
    <border>
      <left style="thin">
        <color auto="1"/>
      </left>
      <right style="medium">
        <color theme="4"/>
      </right>
      <top style="medium">
        <color theme="4"/>
      </top>
      <bottom style="thin">
        <color auto="1"/>
      </bottom>
      <diagonal/>
    </border>
    <border>
      <left style="thin">
        <color theme="1"/>
      </left>
      <right/>
      <top style="thin">
        <color indexed="57"/>
      </top>
      <bottom style="thin">
        <color indexed="64"/>
      </bottom>
      <diagonal/>
    </border>
    <border>
      <left/>
      <right style="medium">
        <color theme="4"/>
      </right>
      <top style="thin">
        <color indexed="57"/>
      </top>
      <bottom style="thin">
        <color indexed="64"/>
      </bottom>
      <diagonal/>
    </border>
    <border>
      <left style="thin">
        <color auto="1"/>
      </left>
      <right/>
      <top style="thin">
        <color indexed="57"/>
      </top>
      <bottom style="medium">
        <color theme="4"/>
      </bottom>
      <diagonal/>
    </border>
    <border>
      <left/>
      <right style="thin">
        <color auto="1"/>
      </right>
      <top style="thin">
        <color indexed="57"/>
      </top>
      <bottom style="medium">
        <color theme="4"/>
      </bottom>
      <diagonal/>
    </border>
    <border>
      <left style="medium">
        <color theme="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17"/>
      </top>
      <bottom style="thin">
        <color indexed="64"/>
      </bottom>
      <diagonal/>
    </border>
    <border>
      <left/>
      <right style="thin">
        <color auto="1"/>
      </right>
      <top style="thin">
        <color indexed="17"/>
      </top>
      <bottom style="thin">
        <color indexed="64"/>
      </bottom>
      <diagonal/>
    </border>
    <border>
      <left style="thin">
        <color auto="1"/>
      </left>
      <right/>
      <top style="thin">
        <color indexed="17"/>
      </top>
      <bottom style="medium">
        <color theme="4"/>
      </bottom>
      <diagonal/>
    </border>
    <border>
      <left/>
      <right style="thin">
        <color auto="1"/>
      </right>
      <top style="thin">
        <color indexed="17"/>
      </top>
      <bottom style="medium">
        <color theme="4"/>
      </bottom>
      <diagonal/>
    </border>
    <border>
      <left/>
      <right/>
      <top style="thin">
        <color indexed="57"/>
      </top>
      <bottom/>
      <diagonal/>
    </border>
    <border>
      <left style="thin">
        <color auto="1"/>
      </left>
      <right/>
      <top style="thin">
        <color indexed="57"/>
      </top>
      <bottom/>
      <diagonal/>
    </border>
    <border>
      <left/>
      <right style="thin">
        <color auto="1"/>
      </right>
      <top style="thin">
        <color indexed="57"/>
      </top>
      <bottom/>
      <diagonal/>
    </border>
    <border>
      <left/>
      <right style="medium">
        <color theme="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57"/>
      </bottom>
      <diagonal/>
    </border>
    <border>
      <left/>
      <right style="thin">
        <color auto="1"/>
      </right>
      <top/>
      <bottom style="thin">
        <color indexed="57"/>
      </bottom>
      <diagonal/>
    </border>
    <border>
      <left style="medium">
        <color theme="4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 style="thin">
        <color auto="1"/>
      </left>
      <right/>
      <top style="thin">
        <color indexed="57"/>
      </top>
      <bottom style="thin">
        <color indexed="57"/>
      </bottom>
      <diagonal/>
    </border>
    <border>
      <left/>
      <right style="thin">
        <color auto="1"/>
      </right>
      <top style="thin">
        <color indexed="57"/>
      </top>
      <bottom style="thin">
        <color indexed="57"/>
      </bottom>
      <diagonal/>
    </border>
    <border>
      <left style="medium">
        <color theme="4"/>
      </left>
      <right/>
      <top style="thin">
        <color auto="1"/>
      </top>
      <bottom style="medium">
        <color theme="4"/>
      </bottom>
      <diagonal/>
    </border>
    <border>
      <left/>
      <right/>
      <top style="thin">
        <color auto="1"/>
      </top>
      <bottom style="medium">
        <color theme="4"/>
      </bottom>
      <diagonal/>
    </border>
    <border>
      <left/>
      <right/>
      <top style="thin">
        <color indexed="57"/>
      </top>
      <bottom style="medium">
        <color theme="4"/>
      </bottom>
      <diagonal/>
    </border>
    <border>
      <left/>
      <right style="medium">
        <color theme="4"/>
      </right>
      <top style="thin">
        <color auto="1"/>
      </top>
      <bottom style="medium">
        <color theme="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theme="4"/>
      </right>
      <top style="thin">
        <color indexed="57"/>
      </top>
      <bottom style="thin">
        <color indexed="57"/>
      </bottom>
      <diagonal/>
    </border>
    <border>
      <left style="medium">
        <color theme="4"/>
      </left>
      <right/>
      <top style="thin">
        <color indexed="57"/>
      </top>
      <bottom style="medium">
        <color theme="4"/>
      </bottom>
      <diagonal/>
    </border>
    <border>
      <left/>
      <right style="medium">
        <color theme="4"/>
      </right>
      <top style="thin">
        <color indexed="57"/>
      </top>
      <bottom style="medium">
        <color theme="4"/>
      </bottom>
      <diagonal/>
    </border>
    <border>
      <left style="medium">
        <color theme="4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theme="4"/>
      </bottom>
      <diagonal/>
    </border>
    <border>
      <left/>
      <right/>
      <top style="thin">
        <color auto="1"/>
      </top>
      <bottom style="medium">
        <color theme="4"/>
      </bottom>
      <diagonal/>
    </border>
    <border>
      <left/>
      <right style="medium">
        <color theme="4"/>
      </right>
      <top style="thin">
        <color auto="1"/>
      </top>
      <bottom style="medium">
        <color theme="4"/>
      </bottom>
      <diagonal/>
    </border>
    <border>
      <left style="medium">
        <color theme="4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theme="4"/>
      </left>
      <right/>
      <top style="thin">
        <color auto="1"/>
      </top>
      <bottom style="thin">
        <color auto="1"/>
      </bottom>
      <diagonal/>
    </border>
    <border>
      <left style="medium">
        <color theme="4"/>
      </left>
      <right/>
      <top style="thin">
        <color auto="1"/>
      </top>
      <bottom style="thin">
        <color indexed="17"/>
      </bottom>
      <diagonal/>
    </border>
    <border>
      <left/>
      <right/>
      <top style="thin">
        <color auto="1"/>
      </top>
      <bottom style="thin">
        <color indexed="17"/>
      </bottom>
      <diagonal/>
    </border>
    <border>
      <left/>
      <right style="thin">
        <color theme="1"/>
      </right>
      <top style="thin">
        <color auto="1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90">
    <xf numFmtId="0" fontId="0" fillId="0" borderId="0"/>
    <xf numFmtId="165" fontId="5" fillId="0" borderId="0" applyFont="0" applyFill="0" applyBorder="0" applyAlignment="0" applyProtection="0"/>
    <xf numFmtId="0" fontId="9" fillId="0" borderId="0"/>
    <xf numFmtId="0" fontId="5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4" fillId="0" borderId="0"/>
    <xf numFmtId="0" fontId="20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4" fillId="0" borderId="0"/>
    <xf numFmtId="0" fontId="20" fillId="0" borderId="0" applyNumberFormat="0" applyFill="0" applyBorder="0" applyAlignment="0" applyProtection="0"/>
    <xf numFmtId="0" fontId="3" fillId="0" borderId="0"/>
    <xf numFmtId="0" fontId="14" fillId="0" borderId="0"/>
    <xf numFmtId="0" fontId="20" fillId="0" borderId="0" applyNumberFormat="0" applyFill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5" fillId="0" borderId="0">
      <alignment vertical="top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2" fontId="35" fillId="0" borderId="0" applyFont="0" applyFill="0" applyBorder="0" applyAlignment="0" applyProtection="0"/>
  </cellStyleXfs>
  <cellXfs count="985">
    <xf numFmtId="0" fontId="0" fillId="0" borderId="0" xfId="0"/>
    <xf numFmtId="0" fontId="7" fillId="2" borderId="0" xfId="0" applyFont="1" applyFill="1" applyProtection="1">
      <protection locked="0"/>
    </xf>
    <xf numFmtId="0" fontId="5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22" fillId="10" borderId="3" xfId="0" applyFont="1" applyFill="1" applyBorder="1" applyAlignment="1" applyProtection="1">
      <alignment horizontal="left" vertical="center"/>
      <protection locked="0"/>
    </xf>
    <xf numFmtId="0" fontId="22" fillId="10" borderId="45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2" fillId="2" borderId="46" xfId="0" applyFont="1" applyFill="1" applyBorder="1" applyAlignment="1" applyProtection="1">
      <alignment horizontal="center" vertical="center"/>
      <protection locked="0"/>
    </xf>
    <xf numFmtId="0" fontId="22" fillId="10" borderId="4" xfId="0" applyFont="1" applyFill="1" applyBorder="1" applyAlignment="1" applyProtection="1">
      <alignment horizontal="left" vertical="center"/>
      <protection locked="0"/>
    </xf>
    <xf numFmtId="0" fontId="22" fillId="10" borderId="46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left" vertical="center"/>
      <protection locked="0"/>
    </xf>
    <xf numFmtId="0" fontId="22" fillId="2" borderId="47" xfId="0" applyFont="1" applyFill="1" applyBorder="1" applyAlignment="1" applyProtection="1">
      <alignment horizontal="center" vertical="center"/>
      <protection locked="0"/>
    </xf>
    <xf numFmtId="0" fontId="23" fillId="10" borderId="4" xfId="0" applyFont="1" applyFill="1" applyBorder="1" applyAlignment="1" applyProtection="1">
      <alignment horizontal="left" vertical="center"/>
      <protection locked="0"/>
    </xf>
    <xf numFmtId="0" fontId="23" fillId="10" borderId="46" xfId="0" applyFont="1" applyFill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 applyProtection="1">
      <alignment horizontal="left" vertical="center"/>
      <protection locked="0"/>
    </xf>
    <xf numFmtId="0" fontId="23" fillId="10" borderId="40" xfId="0" applyFont="1" applyFill="1" applyBorder="1" applyAlignment="1" applyProtection="1">
      <alignment horizontal="left" vertical="center"/>
      <protection locked="0"/>
    </xf>
    <xf numFmtId="0" fontId="23" fillId="10" borderId="41" xfId="0" applyFont="1" applyFill="1" applyBorder="1" applyAlignment="1" applyProtection="1">
      <alignment horizontal="left" vertical="center"/>
      <protection locked="0"/>
    </xf>
    <xf numFmtId="0" fontId="22" fillId="10" borderId="41" xfId="0" applyFont="1" applyFill="1" applyBorder="1" applyAlignment="1" applyProtection="1">
      <alignment horizontal="left" vertical="center"/>
      <protection locked="0"/>
    </xf>
    <xf numFmtId="0" fontId="23" fillId="10" borderId="48" xfId="0" applyFont="1" applyFill="1" applyBorder="1" applyAlignment="1" applyProtection="1">
      <alignment horizontal="center" vertical="center"/>
      <protection locked="0"/>
    </xf>
    <xf numFmtId="0" fontId="22" fillId="10" borderId="24" xfId="0" applyFont="1" applyFill="1" applyBorder="1" applyAlignment="1" applyProtection="1">
      <alignment horizontal="left" vertical="center"/>
      <protection locked="0"/>
    </xf>
    <xf numFmtId="0" fontId="22" fillId="10" borderId="47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Protection="1">
      <protection locked="0"/>
    </xf>
    <xf numFmtId="0" fontId="22" fillId="10" borderId="65" xfId="0" applyFont="1" applyFill="1" applyBorder="1" applyAlignment="1" applyProtection="1">
      <alignment horizontal="center" vertical="center"/>
      <protection locked="0"/>
    </xf>
    <xf numFmtId="0" fontId="22" fillId="6" borderId="52" xfId="0" applyFont="1" applyFill="1" applyBorder="1" applyAlignment="1" applyProtection="1">
      <alignment horizontal="justify" vertical="top"/>
      <protection locked="0"/>
    </xf>
    <xf numFmtId="0" fontId="22" fillId="10" borderId="12" xfId="0" applyFont="1" applyFill="1" applyBorder="1" applyProtection="1">
      <protection locked="0"/>
    </xf>
    <xf numFmtId="0" fontId="22" fillId="0" borderId="12" xfId="0" applyFont="1" applyBorder="1" applyAlignment="1" applyProtection="1">
      <alignment horizontal="justify" vertical="center"/>
      <protection locked="0"/>
    </xf>
    <xf numFmtId="0" fontId="22" fillId="7" borderId="12" xfId="0" applyFont="1" applyFill="1" applyBorder="1" applyAlignment="1" applyProtection="1">
      <alignment horizontal="justify" vertical="center" wrapText="1"/>
      <protection locked="0"/>
    </xf>
    <xf numFmtId="37" fontId="22" fillId="5" borderId="11" xfId="0" applyNumberFormat="1" applyFont="1" applyFill="1" applyBorder="1" applyAlignment="1">
      <alignment horizontal="right" vertical="center"/>
    </xf>
    <xf numFmtId="3" fontId="22" fillId="0" borderId="92" xfId="0" applyNumberFormat="1" applyFont="1" applyBorder="1" applyAlignment="1">
      <alignment horizontal="right" vertical="center"/>
    </xf>
    <xf numFmtId="0" fontId="22" fillId="2" borderId="0" xfId="0" applyFont="1" applyFill="1" applyAlignment="1" applyProtection="1">
      <alignment horizontal="justify" vertical="center"/>
      <protection locked="0"/>
    </xf>
    <xf numFmtId="3" fontId="22" fillId="0" borderId="17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/>
    </xf>
    <xf numFmtId="0" fontId="22" fillId="6" borderId="47" xfId="0" applyFont="1" applyFill="1" applyBorder="1" applyAlignment="1" applyProtection="1">
      <alignment horizontal="center" vertical="center"/>
      <protection locked="0"/>
    </xf>
    <xf numFmtId="37" fontId="22" fillId="5" borderId="44" xfId="0" applyNumberFormat="1" applyFont="1" applyFill="1" applyBorder="1" applyAlignment="1">
      <alignment horizontal="right" vertical="center"/>
    </xf>
    <xf numFmtId="3" fontId="22" fillId="0" borderId="20" xfId="0" applyNumberFormat="1" applyFont="1" applyBorder="1" applyAlignment="1">
      <alignment horizontal="right" vertical="center"/>
    </xf>
    <xf numFmtId="0" fontId="22" fillId="0" borderId="0" xfId="0" applyFont="1" applyProtection="1">
      <protection locked="0"/>
    </xf>
    <xf numFmtId="3" fontId="22" fillId="0" borderId="13" xfId="0" applyNumberFormat="1" applyFont="1" applyBorder="1" applyAlignment="1">
      <alignment horizontal="right" vertical="center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0" fontId="22" fillId="6" borderId="12" xfId="0" applyFont="1" applyFill="1" applyBorder="1" applyAlignment="1" applyProtection="1">
      <alignment horizontal="center" vertical="center"/>
      <protection locked="0"/>
    </xf>
    <xf numFmtId="0" fontId="22" fillId="6" borderId="3" xfId="0" applyFont="1" applyFill="1" applyBorder="1" applyAlignment="1" applyProtection="1">
      <alignment vertical="center"/>
      <protection locked="0"/>
    </xf>
    <xf numFmtId="0" fontId="22" fillId="6" borderId="46" xfId="0" applyFont="1" applyFill="1" applyBorder="1" applyAlignment="1" applyProtection="1">
      <alignment horizontal="center" vertical="center"/>
      <protection locked="0"/>
    </xf>
    <xf numFmtId="0" fontId="22" fillId="6" borderId="12" xfId="0" applyFont="1" applyFill="1" applyBorder="1" applyAlignment="1" applyProtection="1">
      <alignment horizontal="justify" vertical="center"/>
      <protection locked="0"/>
    </xf>
    <xf numFmtId="0" fontId="22" fillId="5" borderId="12" xfId="0" applyFont="1" applyFill="1" applyBorder="1" applyAlignment="1" applyProtection="1">
      <alignment horizontal="justify" vertical="center"/>
      <protection locked="0"/>
    </xf>
    <xf numFmtId="0" fontId="23" fillId="10" borderId="47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justify" vertical="center"/>
      <protection locked="0"/>
    </xf>
    <xf numFmtId="0" fontId="22" fillId="5" borderId="12" xfId="0" applyFont="1" applyFill="1" applyBorder="1" applyAlignment="1" applyProtection="1">
      <alignment horizontal="justify" vertical="center" wrapText="1"/>
      <protection locked="0"/>
    </xf>
    <xf numFmtId="3" fontId="22" fillId="0" borderId="13" xfId="59" applyNumberFormat="1" applyFont="1" applyBorder="1" applyAlignment="1">
      <alignment horizontal="right" vertical="center"/>
    </xf>
    <xf numFmtId="0" fontId="23" fillId="6" borderId="40" xfId="0" applyFont="1" applyFill="1" applyBorder="1" applyAlignment="1" applyProtection="1">
      <alignment vertical="center"/>
      <protection locked="0"/>
    </xf>
    <xf numFmtId="0" fontId="23" fillId="6" borderId="41" xfId="0" applyFont="1" applyFill="1" applyBorder="1" applyAlignment="1" applyProtection="1">
      <alignment vertical="center"/>
      <protection locked="0"/>
    </xf>
    <xf numFmtId="0" fontId="23" fillId="6" borderId="48" xfId="0" applyFont="1" applyFill="1" applyBorder="1" applyAlignment="1" applyProtection="1">
      <alignment horizontal="center" vertical="center"/>
      <protection locked="0"/>
    </xf>
    <xf numFmtId="3" fontId="22" fillId="0" borderId="0" xfId="59" applyNumberFormat="1" applyFont="1" applyAlignment="1">
      <alignment horizontal="right" vertical="center"/>
    </xf>
    <xf numFmtId="0" fontId="22" fillId="10" borderId="3" xfId="0" applyFont="1" applyFill="1" applyBorder="1" applyAlignment="1" applyProtection="1">
      <alignment vertical="center" wrapText="1"/>
      <protection locked="0"/>
    </xf>
    <xf numFmtId="3" fontId="22" fillId="0" borderId="5" xfId="59" applyNumberFormat="1" applyFont="1" applyBorder="1" applyAlignment="1">
      <alignment horizontal="right" vertical="center"/>
    </xf>
    <xf numFmtId="0" fontId="22" fillId="6" borderId="49" xfId="0" applyFont="1" applyFill="1" applyBorder="1" applyAlignment="1" applyProtection="1">
      <alignment horizontal="center" vertical="center"/>
      <protection locked="0"/>
    </xf>
    <xf numFmtId="3" fontId="22" fillId="0" borderId="10" xfId="59" applyNumberFormat="1" applyFont="1" applyBorder="1" applyAlignment="1">
      <alignment horizontal="right" vertical="center"/>
    </xf>
    <xf numFmtId="0" fontId="22" fillId="0" borderId="0" xfId="0" applyFont="1" applyAlignment="1" applyProtection="1">
      <alignment horizontal="justify" vertical="center"/>
      <protection locked="0"/>
    </xf>
    <xf numFmtId="0" fontId="22" fillId="7" borderId="65" xfId="0" applyFont="1" applyFill="1" applyBorder="1" applyAlignment="1" applyProtection="1">
      <alignment horizontal="center" vertical="center"/>
      <protection locked="0"/>
    </xf>
    <xf numFmtId="0" fontId="22" fillId="6" borderId="4" xfId="0" applyFont="1" applyFill="1" applyBorder="1" applyAlignment="1" applyProtection="1">
      <alignment vertical="center"/>
      <protection locked="0"/>
    </xf>
    <xf numFmtId="0" fontId="23" fillId="6" borderId="0" xfId="0" applyFont="1" applyFill="1" applyProtection="1">
      <protection locked="0"/>
    </xf>
    <xf numFmtId="0" fontId="22" fillId="10" borderId="4" xfId="0" applyFont="1" applyFill="1" applyBorder="1" applyAlignment="1" applyProtection="1">
      <alignment vertical="center"/>
      <protection locked="0"/>
    </xf>
    <xf numFmtId="0" fontId="22" fillId="10" borderId="18" xfId="0" applyFont="1" applyFill="1" applyBorder="1" applyAlignment="1" applyProtection="1">
      <alignment vertical="center"/>
      <protection locked="0"/>
    </xf>
    <xf numFmtId="0" fontId="22" fillId="10" borderId="19" xfId="0" applyFont="1" applyFill="1" applyBorder="1" applyAlignment="1" applyProtection="1">
      <alignment vertical="center"/>
      <protection locked="0"/>
    </xf>
    <xf numFmtId="0" fontId="22" fillId="7" borderId="118" xfId="0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 applyProtection="1">
      <alignment vertical="center"/>
      <protection locked="0"/>
    </xf>
    <xf numFmtId="3" fontId="22" fillId="0" borderId="20" xfId="59" applyNumberFormat="1" applyFont="1" applyBorder="1" applyAlignment="1">
      <alignment horizontal="right" vertical="center"/>
    </xf>
    <xf numFmtId="0" fontId="22" fillId="5" borderId="92" xfId="0" applyFont="1" applyFill="1" applyBorder="1" applyAlignment="1" applyProtection="1">
      <alignment horizontal="justify" vertical="center"/>
      <protection locked="0"/>
    </xf>
    <xf numFmtId="0" fontId="22" fillId="10" borderId="3" xfId="0" applyFont="1" applyFill="1" applyBorder="1" applyAlignment="1" applyProtection="1">
      <alignment vertical="center"/>
      <protection locked="0"/>
    </xf>
    <xf numFmtId="0" fontId="22" fillId="5" borderId="41" xfId="0" applyFont="1" applyFill="1" applyBorder="1" applyAlignment="1" applyProtection="1">
      <alignment vertical="center" wrapText="1"/>
      <protection locked="0"/>
    </xf>
    <xf numFmtId="0" fontId="22" fillId="6" borderId="48" xfId="0" applyFont="1" applyFill="1" applyBorder="1" applyAlignment="1" applyProtection="1">
      <alignment horizontal="center" vertical="center"/>
      <protection locked="0"/>
    </xf>
    <xf numFmtId="0" fontId="22" fillId="10" borderId="42" xfId="0" applyFont="1" applyFill="1" applyBorder="1" applyAlignment="1" applyProtection="1">
      <alignment vertical="center"/>
      <protection locked="0"/>
    </xf>
    <xf numFmtId="0" fontId="22" fillId="10" borderId="43" xfId="0" applyFont="1" applyFill="1" applyBorder="1" applyAlignment="1" applyProtection="1">
      <alignment vertical="center"/>
      <protection locked="0"/>
    </xf>
    <xf numFmtId="0" fontId="23" fillId="10" borderId="12" xfId="0" applyFont="1" applyFill="1" applyBorder="1" applyAlignment="1" applyProtection="1">
      <alignment horizontal="justify" vertical="center"/>
      <protection locked="0"/>
    </xf>
    <xf numFmtId="0" fontId="22" fillId="6" borderId="50" xfId="0" applyFont="1" applyFill="1" applyBorder="1" applyAlignment="1" applyProtection="1">
      <alignment horizontal="center" vertical="center"/>
      <protection locked="0"/>
    </xf>
    <xf numFmtId="3" fontId="22" fillId="4" borderId="0" xfId="59" applyNumberFormat="1" applyFont="1" applyFill="1" applyAlignment="1">
      <alignment horizontal="right" vertical="center"/>
    </xf>
    <xf numFmtId="0" fontId="23" fillId="7" borderId="12" xfId="0" applyFont="1" applyFill="1" applyBorder="1" applyAlignment="1" applyProtection="1">
      <alignment horizontal="justify" vertical="center"/>
      <protection locked="0"/>
    </xf>
    <xf numFmtId="0" fontId="23" fillId="6" borderId="61" xfId="0" applyFont="1" applyFill="1" applyBorder="1" applyAlignment="1" applyProtection="1">
      <alignment horizontal="center" vertical="center"/>
      <protection locked="0"/>
    </xf>
    <xf numFmtId="0" fontId="22" fillId="10" borderId="62" xfId="0" applyFont="1" applyFill="1" applyBorder="1" applyProtection="1">
      <protection locked="0"/>
    </xf>
    <xf numFmtId="0" fontId="22" fillId="10" borderId="63" xfId="0" applyFont="1" applyFill="1" applyBorder="1" applyAlignment="1" applyProtection="1">
      <alignment horizontal="center" vertical="center"/>
      <protection locked="0"/>
    </xf>
    <xf numFmtId="0" fontId="22" fillId="5" borderId="6" xfId="0" applyFont="1" applyFill="1" applyBorder="1" applyAlignment="1" applyProtection="1">
      <alignment vertical="center" wrapText="1"/>
      <protection locked="0"/>
    </xf>
    <xf numFmtId="0" fontId="23" fillId="10" borderId="0" xfId="0" applyFont="1" applyFill="1" applyAlignment="1" applyProtection="1">
      <alignment horizontal="left" vertical="center"/>
      <protection locked="0"/>
    </xf>
    <xf numFmtId="0" fontId="22" fillId="3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3" borderId="27" xfId="0" applyFont="1" applyFill="1" applyBorder="1" applyAlignment="1" applyProtection="1">
      <alignment vertical="center"/>
      <protection locked="0"/>
    </xf>
    <xf numFmtId="0" fontId="22" fillId="3" borderId="57" xfId="0" applyFont="1" applyFill="1" applyBorder="1" applyAlignment="1" applyProtection="1">
      <alignment vertical="center"/>
      <protection locked="0"/>
    </xf>
    <xf numFmtId="0" fontId="22" fillId="3" borderId="58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Protection="1">
      <protection locked="0"/>
    </xf>
    <xf numFmtId="0" fontId="22" fillId="0" borderId="27" xfId="0" applyFont="1" applyBorder="1" applyAlignment="1">
      <alignment vertical="center"/>
    </xf>
    <xf numFmtId="0" fontId="23" fillId="5" borderId="27" xfId="0" applyFont="1" applyFill="1" applyBorder="1" applyProtection="1">
      <protection locked="0"/>
    </xf>
    <xf numFmtId="0" fontId="22" fillId="5" borderId="27" xfId="0" applyFont="1" applyFill="1" applyBorder="1" applyProtection="1">
      <protection locked="0"/>
    </xf>
    <xf numFmtId="0" fontId="22" fillId="6" borderId="29" xfId="0" applyFont="1" applyFill="1" applyBorder="1" applyProtection="1">
      <protection locked="0"/>
    </xf>
    <xf numFmtId="0" fontId="22" fillId="3" borderId="34" xfId="0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vertical="center"/>
      <protection locked="0"/>
    </xf>
    <xf numFmtId="0" fontId="22" fillId="2" borderId="35" xfId="0" applyFont="1" applyFill="1" applyBorder="1" applyAlignment="1" applyProtection="1">
      <alignment vertical="center"/>
      <protection locked="0"/>
    </xf>
    <xf numFmtId="3" fontId="23" fillId="5" borderId="0" xfId="0" applyNumberFormat="1" applyFont="1" applyFill="1" applyAlignment="1" applyProtection="1">
      <alignment horizontal="center"/>
      <protection locked="0"/>
    </xf>
    <xf numFmtId="0" fontId="23" fillId="5" borderId="0" xfId="0" applyFont="1" applyFill="1" applyAlignment="1" applyProtection="1">
      <alignment horizontal="center"/>
      <protection locked="0"/>
    </xf>
    <xf numFmtId="0" fontId="22" fillId="6" borderId="35" xfId="0" applyFont="1" applyFill="1" applyBorder="1" applyProtection="1">
      <protection locked="0"/>
    </xf>
    <xf numFmtId="0" fontId="22" fillId="3" borderId="0" xfId="0" applyFont="1" applyFill="1" applyAlignment="1" applyProtection="1">
      <alignment vertical="center"/>
      <protection locked="0"/>
    </xf>
    <xf numFmtId="0" fontId="22" fillId="5" borderId="31" xfId="0" applyFont="1" applyFill="1" applyBorder="1" applyProtection="1">
      <protection locked="0"/>
    </xf>
    <xf numFmtId="0" fontId="23" fillId="5" borderId="31" xfId="0" applyFont="1" applyFill="1" applyBorder="1" applyAlignment="1" applyProtection="1">
      <alignment horizontal="center"/>
      <protection locked="0"/>
    </xf>
    <xf numFmtId="0" fontId="22" fillId="6" borderId="32" xfId="0" applyFont="1" applyFill="1" applyBorder="1" applyProtection="1">
      <protection locked="0"/>
    </xf>
    <xf numFmtId="0" fontId="23" fillId="3" borderId="30" xfId="0" applyFont="1" applyFill="1" applyBorder="1" applyAlignment="1" applyProtection="1">
      <alignment vertical="center" textRotation="90"/>
      <protection locked="0"/>
    </xf>
    <xf numFmtId="0" fontId="23" fillId="3" borderId="31" xfId="0" applyFont="1" applyFill="1" applyBorder="1" applyAlignment="1" applyProtection="1">
      <alignment vertical="center" textRotation="90"/>
      <protection locked="0"/>
    </xf>
    <xf numFmtId="0" fontId="22" fillId="3" borderId="31" xfId="0" applyFont="1" applyFill="1" applyBorder="1" applyAlignment="1" applyProtection="1">
      <alignment vertical="center"/>
      <protection locked="0"/>
    </xf>
    <xf numFmtId="0" fontId="22" fillId="2" borderId="31" xfId="0" applyFont="1" applyFill="1" applyBorder="1" applyAlignment="1" applyProtection="1">
      <alignment vertical="center"/>
      <protection locked="0"/>
    </xf>
    <xf numFmtId="0" fontId="22" fillId="2" borderId="32" xfId="0" applyFont="1" applyFill="1" applyBorder="1" applyAlignment="1" applyProtection="1">
      <alignment vertical="center"/>
      <protection locked="0"/>
    </xf>
    <xf numFmtId="0" fontId="23" fillId="6" borderId="0" xfId="0" applyFont="1" applyFill="1" applyAlignment="1" applyProtection="1">
      <alignment horizontal="center"/>
      <protection locked="0"/>
    </xf>
    <xf numFmtId="0" fontId="22" fillId="6" borderId="0" xfId="0" applyFont="1" applyFill="1" applyProtection="1">
      <protection locked="0"/>
    </xf>
    <xf numFmtId="0" fontId="23" fillId="3" borderId="0" xfId="0" applyFont="1" applyFill="1" applyAlignment="1" applyProtection="1">
      <alignment vertical="center" textRotation="90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22" fillId="3" borderId="7" xfId="0" applyFont="1" applyFill="1" applyBorder="1" applyAlignment="1" applyProtection="1">
      <alignment vertical="center" wrapText="1"/>
      <protection locked="0"/>
    </xf>
    <xf numFmtId="0" fontId="22" fillId="3" borderId="30" xfId="0" applyFont="1" applyFill="1" applyBorder="1" applyAlignment="1" applyProtection="1">
      <alignment vertical="center"/>
      <protection locked="0"/>
    </xf>
    <xf numFmtId="0" fontId="23" fillId="3" borderId="31" xfId="0" applyFont="1" applyFill="1" applyBorder="1" applyAlignment="1" applyProtection="1">
      <alignment horizontal="left" vertical="center"/>
      <protection locked="0"/>
    </xf>
    <xf numFmtId="0" fontId="22" fillId="3" borderId="31" xfId="0" applyFont="1" applyFill="1" applyBorder="1" applyAlignment="1" applyProtection="1">
      <alignment horizontal="left" vertical="center"/>
      <protection locked="0"/>
    </xf>
    <xf numFmtId="0" fontId="22" fillId="6" borderId="31" xfId="0" applyFont="1" applyFill="1" applyBorder="1" applyProtection="1">
      <protection locked="0"/>
    </xf>
    <xf numFmtId="0" fontId="23" fillId="2" borderId="26" xfId="0" applyFont="1" applyFill="1" applyBorder="1" applyProtection="1">
      <protection locked="0"/>
    </xf>
    <xf numFmtId="0" fontId="22" fillId="2" borderId="29" xfId="0" applyFont="1" applyFill="1" applyBorder="1" applyProtection="1">
      <protection locked="0"/>
    </xf>
    <xf numFmtId="0" fontId="23" fillId="2" borderId="30" xfId="0" applyFont="1" applyFill="1" applyBorder="1" applyProtection="1">
      <protection locked="0"/>
    </xf>
    <xf numFmtId="0" fontId="22" fillId="2" borderId="31" xfId="0" applyFont="1" applyFill="1" applyBorder="1" applyProtection="1">
      <protection locked="0"/>
    </xf>
    <xf numFmtId="0" fontId="22" fillId="2" borderId="32" xfId="0" applyFont="1" applyFill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22" fillId="0" borderId="26" xfId="3" applyFont="1" applyBorder="1" applyAlignment="1">
      <alignment horizontal="left"/>
    </xf>
    <xf numFmtId="0" fontId="23" fillId="0" borderId="33" xfId="3" applyFont="1" applyBorder="1" applyAlignment="1">
      <alignment horizontal="center"/>
    </xf>
    <xf numFmtId="0" fontId="23" fillId="0" borderId="27" xfId="3" applyFont="1" applyBorder="1" applyAlignment="1">
      <alignment horizontal="center"/>
    </xf>
    <xf numFmtId="0" fontId="22" fillId="0" borderId="27" xfId="0" applyFont="1" applyBorder="1" applyProtection="1">
      <protection locked="0"/>
    </xf>
    <xf numFmtId="0" fontId="22" fillId="0" borderId="29" xfId="0" applyFont="1" applyBorder="1" applyProtection="1">
      <protection locked="0"/>
    </xf>
    <xf numFmtId="0" fontId="22" fillId="3" borderId="27" xfId="0" applyFont="1" applyFill="1" applyBorder="1" applyProtection="1">
      <protection locked="0"/>
    </xf>
    <xf numFmtId="0" fontId="22" fillId="3" borderId="26" xfId="0" applyFont="1" applyFill="1" applyBorder="1" applyProtection="1"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22" fillId="3" borderId="0" xfId="0" applyFont="1" applyFill="1" applyProtection="1">
      <protection locked="0"/>
    </xf>
    <xf numFmtId="0" fontId="22" fillId="3" borderId="35" xfId="0" applyFont="1" applyFill="1" applyBorder="1" applyProtection="1">
      <protection locked="0"/>
    </xf>
    <xf numFmtId="0" fontId="22" fillId="3" borderId="34" xfId="0" applyFont="1" applyFill="1" applyBorder="1" applyProtection="1">
      <protection locked="0"/>
    </xf>
    <xf numFmtId="0" fontId="22" fillId="2" borderId="35" xfId="0" applyFont="1" applyFill="1" applyBorder="1" applyProtection="1">
      <protection locked="0"/>
    </xf>
    <xf numFmtId="0" fontId="23" fillId="2" borderId="34" xfId="0" applyFont="1" applyFill="1" applyBorder="1" applyProtection="1">
      <protection locked="0"/>
    </xf>
    <xf numFmtId="0" fontId="23" fillId="2" borderId="0" xfId="0" applyFont="1" applyFill="1" applyProtection="1">
      <protection locked="0"/>
    </xf>
    <xf numFmtId="0" fontId="22" fillId="0" borderId="0" xfId="0" applyFont="1" applyAlignment="1">
      <alignment horizontal="left" vertical="center" indent="2"/>
    </xf>
    <xf numFmtId="3" fontId="23" fillId="0" borderId="71" xfId="0" applyNumberFormat="1" applyFont="1" applyBorder="1" applyAlignment="1" applyProtection="1">
      <alignment horizontal="right" vertical="top"/>
      <protection locked="0"/>
    </xf>
    <xf numFmtId="3" fontId="23" fillId="0" borderId="71" xfId="0" applyNumberFormat="1" applyFont="1" applyBorder="1" applyAlignment="1" applyProtection="1">
      <alignment horizontal="center" vertical="top"/>
      <protection locked="0"/>
    </xf>
    <xf numFmtId="0" fontId="22" fillId="3" borderId="37" xfId="0" applyFont="1" applyFill="1" applyBorder="1" applyAlignment="1">
      <alignment vertical="center"/>
    </xf>
    <xf numFmtId="0" fontId="22" fillId="3" borderId="38" xfId="0" applyFont="1" applyFill="1" applyBorder="1" applyAlignment="1">
      <alignment vertical="center"/>
    </xf>
    <xf numFmtId="0" fontId="8" fillId="3" borderId="34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2" fillId="0" borderId="27" xfId="3" applyFont="1" applyBorder="1" applyAlignment="1">
      <alignment horizontal="center"/>
    </xf>
    <xf numFmtId="0" fontId="22" fillId="2" borderId="30" xfId="0" applyFont="1" applyFill="1" applyBorder="1" applyProtection="1">
      <protection locked="0"/>
    </xf>
    <xf numFmtId="0" fontId="22" fillId="0" borderId="26" xfId="0" applyFont="1" applyBorder="1" applyAlignment="1" applyProtection="1">
      <alignment vertical="top"/>
      <protection locked="0"/>
    </xf>
    <xf numFmtId="0" fontId="22" fillId="0" borderId="27" xfId="0" applyFont="1" applyBorder="1" applyAlignment="1" applyProtection="1">
      <alignment vertical="top"/>
      <protection locked="0"/>
    </xf>
    <xf numFmtId="0" fontId="22" fillId="0" borderId="27" xfId="0" applyFont="1" applyBorder="1" applyAlignment="1" applyProtection="1">
      <alignment horizontal="left" vertical="top"/>
      <protection locked="0"/>
    </xf>
    <xf numFmtId="0" fontId="23" fillId="0" borderId="27" xfId="0" applyFont="1" applyBorder="1" applyAlignment="1" applyProtection="1">
      <alignment vertical="top"/>
      <protection locked="0"/>
    </xf>
    <xf numFmtId="0" fontId="22" fillId="0" borderId="29" xfId="0" applyFont="1" applyBorder="1" applyAlignment="1" applyProtection="1">
      <alignment vertical="top"/>
      <protection locked="0"/>
    </xf>
    <xf numFmtId="3" fontId="23" fillId="0" borderId="30" xfId="0" applyNumberFormat="1" applyFont="1" applyBorder="1" applyAlignment="1" applyProtection="1">
      <alignment horizontal="right" vertical="top"/>
      <protection locked="0"/>
    </xf>
    <xf numFmtId="0" fontId="23" fillId="0" borderId="31" xfId="0" applyFont="1" applyBorder="1" applyAlignment="1" applyProtection="1">
      <alignment horizontal="left"/>
      <protection locked="0"/>
    </xf>
    <xf numFmtId="0" fontId="23" fillId="0" borderId="30" xfId="0" applyFont="1" applyBorder="1" applyAlignment="1" applyProtection="1">
      <alignment horizontal="left"/>
      <protection locked="0"/>
    </xf>
    <xf numFmtId="0" fontId="23" fillId="0" borderId="32" xfId="0" applyFont="1" applyBorder="1" applyAlignment="1" applyProtection="1">
      <alignment horizontal="left"/>
      <protection locked="0"/>
    </xf>
    <xf numFmtId="0" fontId="23" fillId="0" borderId="27" xfId="0" applyFont="1" applyBorder="1" applyProtection="1">
      <protection locked="0"/>
    </xf>
    <xf numFmtId="0" fontId="23" fillId="0" borderId="27" xfId="0" applyFont="1" applyBorder="1" applyAlignment="1" applyProtection="1">
      <alignment horizontal="left" wrapText="1"/>
      <protection locked="0"/>
    </xf>
    <xf numFmtId="0" fontId="22" fillId="0" borderId="28" xfId="0" applyFont="1" applyBorder="1" applyAlignment="1" applyProtection="1">
      <alignment vertical="top"/>
      <protection locked="0"/>
    </xf>
    <xf numFmtId="0" fontId="23" fillId="0" borderId="29" xfId="0" applyFont="1" applyBorder="1" applyAlignment="1" applyProtection="1">
      <alignment horizontal="left" wrapText="1"/>
      <protection locked="0"/>
    </xf>
    <xf numFmtId="0" fontId="10" fillId="2" borderId="34" xfId="0" applyFont="1" applyFill="1" applyBorder="1" applyProtection="1">
      <protection locked="0"/>
    </xf>
    <xf numFmtId="0" fontId="23" fillId="2" borderId="27" xfId="0" applyFont="1" applyFill="1" applyBorder="1" applyProtection="1">
      <protection locked="0"/>
    </xf>
    <xf numFmtId="0" fontId="23" fillId="0" borderId="96" xfId="3" applyFont="1" applyBorder="1" applyAlignment="1">
      <alignment horizontal="center"/>
    </xf>
    <xf numFmtId="0" fontId="22" fillId="2" borderId="34" xfId="0" applyFont="1" applyFill="1" applyBorder="1" applyProtection="1">
      <protection locked="0"/>
    </xf>
    <xf numFmtId="0" fontId="22" fillId="2" borderId="0" xfId="0" applyFont="1" applyFill="1" applyAlignment="1" applyProtection="1">
      <alignment horizontal="left" wrapText="1"/>
      <protection locked="0"/>
    </xf>
    <xf numFmtId="0" fontId="22" fillId="2" borderId="0" xfId="0" applyFont="1" applyFill="1" applyAlignment="1" applyProtection="1">
      <alignment horizontal="left" vertical="top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2" fillId="2" borderId="31" xfId="0" applyFont="1" applyFill="1" applyBorder="1" applyAlignment="1" applyProtection="1">
      <alignment vertical="top"/>
      <protection locked="0"/>
    </xf>
    <xf numFmtId="0" fontId="22" fillId="3" borderId="31" xfId="0" applyFont="1" applyFill="1" applyBorder="1" applyAlignment="1" applyProtection="1">
      <alignment vertical="top" wrapText="1"/>
      <protection locked="0"/>
    </xf>
    <xf numFmtId="1" fontId="23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38" xfId="0" applyFont="1" applyFill="1" applyBorder="1" applyAlignment="1" applyProtection="1">
      <alignment vertical="center"/>
      <protection locked="0"/>
    </xf>
    <xf numFmtId="41" fontId="5" fillId="2" borderId="0" xfId="0" applyNumberFormat="1" applyFont="1" applyFill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1" fontId="5" fillId="2" borderId="0" xfId="0" applyNumberFormat="1" applyFont="1" applyFill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166" fontId="5" fillId="2" borderId="0" xfId="1" applyNumberFormat="1" applyFont="1" applyFill="1" applyBorder="1" applyProtection="1">
      <protection locked="0"/>
    </xf>
    <xf numFmtId="10" fontId="5" fillId="2" borderId="0" xfId="4" applyNumberFormat="1" applyFont="1" applyFill="1" applyBorder="1" applyProtection="1">
      <protection locked="0"/>
    </xf>
    <xf numFmtId="37" fontId="5" fillId="2" borderId="0" xfId="0" applyNumberFormat="1" applyFont="1" applyFill="1" applyProtection="1">
      <protection locked="0"/>
    </xf>
    <xf numFmtId="166" fontId="5" fillId="3" borderId="0" xfId="1" applyNumberFormat="1" applyFont="1" applyFill="1" applyBorder="1" applyAlignment="1" applyProtection="1">
      <alignment horizontal="center"/>
      <protection locked="0"/>
    </xf>
    <xf numFmtId="0" fontId="22" fillId="6" borderId="0" xfId="0" applyFont="1" applyFill="1" applyAlignment="1" applyProtection="1">
      <alignment vertical="center"/>
      <protection locked="0"/>
    </xf>
    <xf numFmtId="0" fontId="23" fillId="3" borderId="0" xfId="0" applyFont="1" applyFill="1" applyAlignment="1" applyProtection="1">
      <alignment vertical="center"/>
      <protection locked="0"/>
    </xf>
    <xf numFmtId="0" fontId="23" fillId="3" borderId="33" xfId="0" applyFont="1" applyFill="1" applyBorder="1" applyAlignment="1" applyProtection="1">
      <alignment vertical="center"/>
      <protection locked="0"/>
    </xf>
    <xf numFmtId="0" fontId="22" fillId="2" borderId="31" xfId="0" applyFont="1" applyFill="1" applyBorder="1" applyAlignment="1" applyProtection="1">
      <alignment vertical="center" wrapText="1"/>
      <protection locked="0"/>
    </xf>
    <xf numFmtId="0" fontId="22" fillId="2" borderId="30" xfId="0" applyFont="1" applyFill="1" applyBorder="1" applyAlignment="1" applyProtection="1">
      <alignment vertical="center" wrapText="1"/>
      <protection locked="0"/>
    </xf>
    <xf numFmtId="0" fontId="8" fillId="3" borderId="32" xfId="0" applyFont="1" applyFill="1" applyBorder="1" applyAlignment="1">
      <alignment vertical="center"/>
    </xf>
    <xf numFmtId="0" fontId="15" fillId="3" borderId="3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35" xfId="0" applyBorder="1" applyAlignment="1">
      <alignment horizontal="center"/>
    </xf>
    <xf numFmtId="0" fontId="5" fillId="0" borderId="135" xfId="0" applyFont="1" applyBorder="1" applyAlignment="1">
      <alignment horizontal="center"/>
    </xf>
    <xf numFmtId="167" fontId="0" fillId="0" borderId="135" xfId="1185" applyNumberFormat="1" applyFont="1" applyBorder="1" applyAlignment="1">
      <alignment horizontal="center"/>
    </xf>
    <xf numFmtId="0" fontId="0" fillId="0" borderId="143" xfId="0" applyBorder="1" applyAlignment="1">
      <alignment horizontal="center"/>
    </xf>
    <xf numFmtId="0" fontId="0" fillId="0" borderId="145" xfId="0" applyBorder="1" applyAlignment="1">
      <alignment horizontal="center"/>
    </xf>
    <xf numFmtId="0" fontId="0" fillId="0" borderId="146" xfId="0" applyBorder="1" applyAlignment="1">
      <alignment horizontal="center"/>
    </xf>
    <xf numFmtId="167" fontId="0" fillId="0" borderId="146" xfId="1185" applyNumberFormat="1" applyFont="1" applyBorder="1" applyAlignment="1">
      <alignment horizontal="center"/>
    </xf>
    <xf numFmtId="0" fontId="0" fillId="0" borderId="151" xfId="0" applyBorder="1" applyAlignment="1">
      <alignment horizontal="center"/>
    </xf>
    <xf numFmtId="167" fontId="0" fillId="0" borderId="152" xfId="1185" applyNumberFormat="1" applyFont="1" applyBorder="1" applyAlignment="1">
      <alignment horizontal="center"/>
    </xf>
    <xf numFmtId="167" fontId="0" fillId="0" borderId="120" xfId="1185" applyNumberFormat="1" applyFont="1" applyBorder="1" applyAlignment="1">
      <alignment horizontal="center"/>
    </xf>
    <xf numFmtId="167" fontId="0" fillId="0" borderId="155" xfId="1185" applyNumberFormat="1" applyFont="1" applyBorder="1" applyAlignment="1">
      <alignment horizontal="center"/>
    </xf>
    <xf numFmtId="167" fontId="0" fillId="0" borderId="154" xfId="1185" applyNumberFormat="1" applyFont="1" applyBorder="1" applyAlignment="1">
      <alignment horizontal="center"/>
    </xf>
    <xf numFmtId="0" fontId="0" fillId="0" borderId="156" xfId="0" applyBorder="1" applyAlignment="1">
      <alignment horizontal="center"/>
    </xf>
    <xf numFmtId="0" fontId="0" fillId="0" borderId="157" xfId="0" applyBorder="1" applyAlignment="1">
      <alignment horizontal="center"/>
    </xf>
    <xf numFmtId="0" fontId="0" fillId="0" borderId="158" xfId="0" applyBorder="1" applyAlignment="1">
      <alignment horizontal="center"/>
    </xf>
    <xf numFmtId="167" fontId="0" fillId="0" borderId="156" xfId="1185" applyNumberFormat="1" applyFont="1" applyBorder="1" applyAlignment="1">
      <alignment horizontal="center"/>
    </xf>
    <xf numFmtId="167" fontId="0" fillId="0" borderId="157" xfId="1185" applyNumberFormat="1" applyFont="1" applyBorder="1" applyAlignment="1">
      <alignment horizontal="center"/>
    </xf>
    <xf numFmtId="167" fontId="0" fillId="0" borderId="158" xfId="1185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11" borderId="146" xfId="0" applyFont="1" applyFill="1" applyBorder="1" applyAlignment="1">
      <alignment horizontal="center"/>
    </xf>
    <xf numFmtId="0" fontId="7" fillId="11" borderId="147" xfId="0" applyFont="1" applyFill="1" applyBorder="1" applyAlignment="1">
      <alignment horizontal="center"/>
    </xf>
    <xf numFmtId="0" fontId="7" fillId="11" borderId="159" xfId="0" applyFont="1" applyFill="1" applyBorder="1" applyAlignment="1">
      <alignment horizontal="center"/>
    </xf>
    <xf numFmtId="0" fontId="7" fillId="11" borderId="136" xfId="0" applyFont="1" applyFill="1" applyBorder="1" applyAlignment="1">
      <alignment horizontal="center"/>
    </xf>
    <xf numFmtId="167" fontId="7" fillId="11" borderId="146" xfId="1185" applyNumberFormat="1" applyFont="1" applyFill="1" applyBorder="1" applyAlignment="1">
      <alignment horizontal="center"/>
    </xf>
    <xf numFmtId="0" fontId="0" fillId="0" borderId="121" xfId="0" applyBorder="1" applyAlignment="1">
      <alignment horizontal="center"/>
    </xf>
    <xf numFmtId="9" fontId="0" fillId="0" borderId="152" xfId="4" applyFont="1" applyBorder="1" applyAlignment="1">
      <alignment horizontal="center"/>
    </xf>
    <xf numFmtId="167" fontId="0" fillId="0" borderId="153" xfId="1185" applyNumberFormat="1" applyFont="1" applyBorder="1" applyAlignment="1">
      <alignment horizontal="center"/>
    </xf>
    <xf numFmtId="0" fontId="0" fillId="0" borderId="160" xfId="0" applyBorder="1" applyAlignment="1">
      <alignment horizontal="center"/>
    </xf>
    <xf numFmtId="9" fontId="0" fillId="0" borderId="135" xfId="4" applyFont="1" applyBorder="1" applyAlignment="1">
      <alignment horizontal="center"/>
    </xf>
    <xf numFmtId="0" fontId="0" fillId="0" borderId="159" xfId="0" applyBorder="1" applyAlignment="1">
      <alignment horizontal="center"/>
    </xf>
    <xf numFmtId="9" fontId="0" fillId="0" borderId="146" xfId="4" applyFont="1" applyBorder="1" applyAlignment="1">
      <alignment horizontal="center"/>
    </xf>
    <xf numFmtId="167" fontId="7" fillId="11" borderId="138" xfId="0" applyNumberFormat="1" applyFont="1" applyFill="1" applyBorder="1" applyAlignment="1">
      <alignment horizontal="center"/>
    </xf>
    <xf numFmtId="167" fontId="7" fillId="11" borderId="139" xfId="0" applyNumberFormat="1" applyFont="1" applyFill="1" applyBorder="1" applyAlignment="1">
      <alignment horizontal="center"/>
    </xf>
    <xf numFmtId="0" fontId="0" fillId="0" borderId="140" xfId="0" applyBorder="1" applyAlignment="1">
      <alignment horizontal="center"/>
    </xf>
    <xf numFmtId="167" fontId="0" fillId="0" borderId="141" xfId="1185" applyNumberFormat="1" applyFont="1" applyBorder="1" applyAlignment="1">
      <alignment horizontal="center"/>
    </xf>
    <xf numFmtId="167" fontId="0" fillId="0" borderId="142" xfId="1185" applyNumberFormat="1" applyFont="1" applyBorder="1" applyAlignment="1">
      <alignment horizontal="center"/>
    </xf>
    <xf numFmtId="167" fontId="0" fillId="0" borderId="144" xfId="1185" applyNumberFormat="1" applyFont="1" applyBorder="1" applyAlignment="1">
      <alignment horizontal="center"/>
    </xf>
    <xf numFmtId="167" fontId="0" fillId="0" borderId="147" xfId="1185" applyNumberFormat="1" applyFont="1" applyBorder="1" applyAlignment="1">
      <alignment horizontal="center"/>
    </xf>
    <xf numFmtId="0" fontId="5" fillId="0" borderId="152" xfId="0" applyFont="1" applyBorder="1" applyAlignment="1">
      <alignment horizontal="center"/>
    </xf>
    <xf numFmtId="167" fontId="7" fillId="11" borderId="138" xfId="1185" applyNumberFormat="1" applyFont="1" applyFill="1" applyBorder="1" applyAlignment="1">
      <alignment horizontal="center"/>
    </xf>
    <xf numFmtId="167" fontId="7" fillId="11" borderId="139" xfId="1185" applyNumberFormat="1" applyFont="1" applyFill="1" applyBorder="1" applyAlignment="1">
      <alignment horizontal="center"/>
    </xf>
    <xf numFmtId="0" fontId="7" fillId="13" borderId="145" xfId="0" applyFont="1" applyFill="1" applyBorder="1" applyAlignment="1">
      <alignment horizontal="center"/>
    </xf>
    <xf numFmtId="0" fontId="7" fillId="13" borderId="146" xfId="0" applyFont="1" applyFill="1" applyBorder="1" applyAlignment="1">
      <alignment horizontal="center"/>
    </xf>
    <xf numFmtId="0" fontId="7" fillId="13" borderId="154" xfId="0" applyFont="1" applyFill="1" applyBorder="1" applyAlignment="1">
      <alignment horizontal="center"/>
    </xf>
    <xf numFmtId="0" fontId="7" fillId="13" borderId="136" xfId="0" applyFont="1" applyFill="1" applyBorder="1" applyAlignment="1">
      <alignment horizontal="center"/>
    </xf>
    <xf numFmtId="0" fontId="7" fillId="13" borderId="137" xfId="0" applyFont="1" applyFill="1" applyBorder="1" applyAlignment="1">
      <alignment horizontal="center"/>
    </xf>
    <xf numFmtId="167" fontId="7" fillId="13" borderId="138" xfId="0" applyNumberFormat="1" applyFont="1" applyFill="1" applyBorder="1" applyAlignment="1">
      <alignment horizontal="center"/>
    </xf>
    <xf numFmtId="167" fontId="7" fillId="13" borderId="139" xfId="0" applyNumberFormat="1" applyFont="1" applyFill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7" fillId="14" borderId="136" xfId="0" applyFont="1" applyFill="1" applyBorder="1" applyAlignment="1">
      <alignment horizontal="center"/>
    </xf>
    <xf numFmtId="0" fontId="7" fillId="14" borderId="137" xfId="0" applyFont="1" applyFill="1" applyBorder="1" applyAlignment="1">
      <alignment horizontal="center"/>
    </xf>
    <xf numFmtId="0" fontId="7" fillId="14" borderId="138" xfId="0" applyFont="1" applyFill="1" applyBorder="1" applyAlignment="1">
      <alignment horizontal="center"/>
    </xf>
    <xf numFmtId="167" fontId="7" fillId="14" borderId="139" xfId="1185" applyNumberFormat="1" applyFont="1" applyFill="1" applyBorder="1" applyAlignment="1">
      <alignment horizontal="center"/>
    </xf>
    <xf numFmtId="167" fontId="7" fillId="14" borderId="138" xfId="0" applyNumberFormat="1" applyFont="1" applyFill="1" applyBorder="1" applyAlignment="1">
      <alignment horizontal="center"/>
    </xf>
    <xf numFmtId="0" fontId="0" fillId="0" borderId="166" xfId="0" applyBorder="1" applyAlignment="1">
      <alignment horizontal="center"/>
    </xf>
    <xf numFmtId="0" fontId="0" fillId="0" borderId="167" xfId="0" applyBorder="1" applyAlignment="1">
      <alignment horizontal="center"/>
    </xf>
    <xf numFmtId="0" fontId="0" fillId="0" borderId="168" xfId="0" applyBorder="1" applyAlignment="1">
      <alignment horizontal="center"/>
    </xf>
    <xf numFmtId="167" fontId="0" fillId="0" borderId="169" xfId="1185" applyNumberFormat="1" applyFont="1" applyBorder="1" applyAlignment="1">
      <alignment horizontal="center"/>
    </xf>
    <xf numFmtId="0" fontId="7" fillId="15" borderId="136" xfId="0" applyFont="1" applyFill="1" applyBorder="1" applyAlignment="1">
      <alignment horizontal="center"/>
    </xf>
    <xf numFmtId="167" fontId="7" fillId="15" borderId="139" xfId="1185" applyNumberFormat="1" applyFont="1" applyFill="1" applyBorder="1" applyAlignment="1">
      <alignment horizontal="center"/>
    </xf>
    <xf numFmtId="0" fontId="7" fillId="15" borderId="138" xfId="0" applyFont="1" applyFill="1" applyBorder="1" applyAlignment="1">
      <alignment horizontal="center"/>
    </xf>
    <xf numFmtId="167" fontId="7" fillId="15" borderId="139" xfId="0" applyNumberFormat="1" applyFont="1" applyFill="1" applyBorder="1" applyAlignment="1">
      <alignment horizontal="center"/>
    </xf>
    <xf numFmtId="167" fontId="7" fillId="15" borderId="138" xfId="0" applyNumberFormat="1" applyFont="1" applyFill="1" applyBorder="1" applyAlignment="1">
      <alignment horizontal="center"/>
    </xf>
    <xf numFmtId="0" fontId="7" fillId="16" borderId="136" xfId="0" applyFont="1" applyFill="1" applyBorder="1" applyAlignment="1">
      <alignment horizontal="center"/>
    </xf>
    <xf numFmtId="0" fontId="7" fillId="16" borderId="137" xfId="0" applyFont="1" applyFill="1" applyBorder="1" applyAlignment="1">
      <alignment horizontal="center"/>
    </xf>
    <xf numFmtId="0" fontId="7" fillId="16" borderId="138" xfId="0" applyFont="1" applyFill="1" applyBorder="1" applyAlignment="1">
      <alignment horizontal="center"/>
    </xf>
    <xf numFmtId="167" fontId="7" fillId="16" borderId="139" xfId="1185" applyNumberFormat="1" applyFont="1" applyFill="1" applyBorder="1" applyAlignment="1">
      <alignment horizontal="center"/>
    </xf>
    <xf numFmtId="167" fontId="7" fillId="16" borderId="138" xfId="0" applyNumberFormat="1" applyFont="1" applyFill="1" applyBorder="1" applyAlignment="1">
      <alignment horizontal="center"/>
    </xf>
    <xf numFmtId="167" fontId="7" fillId="16" borderId="139" xfId="0" applyNumberFormat="1" applyFont="1" applyFill="1" applyBorder="1" applyAlignment="1">
      <alignment horizontal="center"/>
    </xf>
    <xf numFmtId="0" fontId="7" fillId="17" borderId="135" xfId="0" applyFont="1" applyFill="1" applyBorder="1" applyAlignment="1">
      <alignment horizontal="center"/>
    </xf>
    <xf numFmtId="0" fontId="7" fillId="14" borderId="135" xfId="0" applyFont="1" applyFill="1" applyBorder="1" applyAlignment="1">
      <alignment horizontal="center"/>
    </xf>
    <xf numFmtId="168" fontId="7" fillId="14" borderId="135" xfId="1185" applyNumberFormat="1" applyFont="1" applyFill="1" applyBorder="1" applyAlignment="1">
      <alignment horizontal="center"/>
    </xf>
    <xf numFmtId="0" fontId="7" fillId="12" borderId="135" xfId="0" applyFont="1" applyFill="1" applyBorder="1" applyAlignment="1">
      <alignment horizontal="center"/>
    </xf>
    <xf numFmtId="168" fontId="7" fillId="12" borderId="135" xfId="1185" applyNumberFormat="1" applyFont="1" applyFill="1" applyBorder="1" applyAlignment="1">
      <alignment horizontal="center"/>
    </xf>
    <xf numFmtId="168" fontId="0" fillId="0" borderId="135" xfId="1185" applyNumberFormat="1" applyFont="1" applyBorder="1" applyAlignment="1">
      <alignment horizontal="center"/>
    </xf>
    <xf numFmtId="3" fontId="0" fillId="0" borderId="135" xfId="0" applyNumberFormat="1" applyBorder="1" applyAlignment="1">
      <alignment horizontal="center"/>
    </xf>
    <xf numFmtId="168" fontId="5" fillId="0" borderId="135" xfId="1185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68" fontId="0" fillId="0" borderId="135" xfId="1185" applyNumberFormat="1" applyFont="1" applyFill="1" applyBorder="1" applyAlignment="1">
      <alignment horizontal="center"/>
    </xf>
    <xf numFmtId="168" fontId="7" fillId="0" borderId="135" xfId="1185" applyNumberFormat="1" applyFont="1" applyBorder="1" applyAlignment="1">
      <alignment horizontal="center"/>
    </xf>
    <xf numFmtId="168" fontId="7" fillId="17" borderId="135" xfId="1185" applyNumberFormat="1" applyFont="1" applyFill="1" applyBorder="1" applyAlignment="1">
      <alignment horizontal="center"/>
    </xf>
    <xf numFmtId="168" fontId="0" fillId="0" borderId="0" xfId="1185" applyNumberFormat="1" applyFont="1" applyAlignment="1">
      <alignment horizontal="center"/>
    </xf>
    <xf numFmtId="168" fontId="7" fillId="0" borderId="0" xfId="1185" applyNumberFormat="1" applyFont="1" applyAlignment="1">
      <alignment horizontal="center"/>
    </xf>
    <xf numFmtId="168" fontId="0" fillId="0" borderId="0" xfId="1185" applyNumberFormat="1" applyFont="1" applyBorder="1" applyAlignment="1">
      <alignment horizontal="center"/>
    </xf>
    <xf numFmtId="168" fontId="5" fillId="0" borderId="0" xfId="1185" applyNumberFormat="1" applyFont="1" applyBorder="1" applyAlignment="1">
      <alignment horizontal="center"/>
    </xf>
    <xf numFmtId="168" fontId="5" fillId="0" borderId="0" xfId="1185" applyNumberFormat="1" applyFont="1" applyFill="1" applyBorder="1" applyAlignment="1">
      <alignment horizontal="center"/>
    </xf>
    <xf numFmtId="168" fontId="7" fillId="0" borderId="136" xfId="1185" applyNumberFormat="1" applyFont="1" applyBorder="1" applyAlignment="1">
      <alignment horizontal="center"/>
    </xf>
    <xf numFmtId="168" fontId="7" fillId="0" borderId="175" xfId="1185" applyNumberFormat="1" applyFont="1" applyBorder="1" applyAlignment="1">
      <alignment horizontal="center"/>
    </xf>
    <xf numFmtId="168" fontId="7" fillId="0" borderId="175" xfId="1185" applyNumberFormat="1" applyFont="1" applyFill="1" applyBorder="1" applyAlignment="1">
      <alignment horizontal="center"/>
    </xf>
    <xf numFmtId="168" fontId="0" fillId="0" borderId="0" xfId="1185" applyNumberFormat="1" applyFont="1" applyFill="1" applyBorder="1" applyAlignment="1">
      <alignment horizontal="center"/>
    </xf>
    <xf numFmtId="168" fontId="7" fillId="15" borderId="164" xfId="1185" applyNumberFormat="1" applyFont="1" applyFill="1" applyBorder="1" applyAlignment="1">
      <alignment horizontal="center"/>
    </xf>
    <xf numFmtId="168" fontId="7" fillId="15" borderId="167" xfId="1185" applyNumberFormat="1" applyFont="1" applyFill="1" applyBorder="1" applyAlignment="1">
      <alignment horizontal="center"/>
    </xf>
    <xf numFmtId="168" fontId="7" fillId="15" borderId="176" xfId="1185" applyNumberFormat="1" applyFont="1" applyFill="1" applyBorder="1" applyAlignment="1">
      <alignment horizontal="center"/>
    </xf>
    <xf numFmtId="168" fontId="0" fillId="0" borderId="177" xfId="1185" applyNumberFormat="1" applyFont="1" applyBorder="1" applyAlignment="1">
      <alignment horizontal="center"/>
    </xf>
    <xf numFmtId="168" fontId="0" fillId="0" borderId="178" xfId="1185" applyNumberFormat="1" applyFont="1" applyBorder="1" applyAlignment="1">
      <alignment horizontal="center"/>
    </xf>
    <xf numFmtId="168" fontId="5" fillId="0" borderId="179" xfId="1185" applyNumberFormat="1" applyFont="1" applyBorder="1" applyAlignment="1">
      <alignment horizontal="center"/>
    </xf>
    <xf numFmtId="168" fontId="0" fillId="0" borderId="180" xfId="1185" applyNumberFormat="1" applyFont="1" applyBorder="1" applyAlignment="1">
      <alignment horizontal="center"/>
    </xf>
    <xf numFmtId="168" fontId="0" fillId="0" borderId="157" xfId="1185" applyNumberFormat="1" applyFont="1" applyBorder="1" applyAlignment="1">
      <alignment horizontal="center"/>
    </xf>
    <xf numFmtId="168" fontId="0" fillId="0" borderId="158" xfId="1185" applyNumberFormat="1" applyFont="1" applyBorder="1" applyAlignment="1">
      <alignment horizontal="center"/>
    </xf>
    <xf numFmtId="168" fontId="0" fillId="0" borderId="179" xfId="1185" applyNumberFormat="1" applyFont="1" applyBorder="1" applyAlignment="1">
      <alignment horizontal="center"/>
    </xf>
    <xf numFmtId="168" fontId="5" fillId="18" borderId="164" xfId="1185" applyNumberFormat="1" applyFont="1" applyFill="1" applyBorder="1" applyAlignment="1">
      <alignment horizontal="center"/>
    </xf>
    <xf numFmtId="168" fontId="5" fillId="18" borderId="167" xfId="1185" applyNumberFormat="1" applyFont="1" applyFill="1" applyBorder="1" applyAlignment="1">
      <alignment horizontal="center"/>
    </xf>
    <xf numFmtId="168" fontId="5" fillId="18" borderId="176" xfId="1185" applyNumberFormat="1" applyFont="1" applyFill="1" applyBorder="1" applyAlignment="1">
      <alignment horizontal="center"/>
    </xf>
    <xf numFmtId="168" fontId="0" fillId="19" borderId="135" xfId="1185" applyNumberFormat="1" applyFont="1" applyFill="1" applyBorder="1" applyAlignment="1">
      <alignment horizontal="center"/>
    </xf>
    <xf numFmtId="168" fontId="0" fillId="19" borderId="135" xfId="0" applyNumberFormat="1" applyFill="1" applyBorder="1" applyAlignment="1">
      <alignment horizontal="center"/>
    </xf>
    <xf numFmtId="168" fontId="5" fillId="19" borderId="135" xfId="1185" applyNumberFormat="1" applyFont="1" applyFill="1" applyBorder="1" applyAlignment="1">
      <alignment horizontal="center"/>
    </xf>
    <xf numFmtId="3" fontId="29" fillId="0" borderId="0" xfId="0" applyNumberFormat="1" applyFont="1" applyAlignment="1">
      <alignment horizontal="center"/>
    </xf>
    <xf numFmtId="167" fontId="5" fillId="0" borderId="120" xfId="1185" applyNumberFormat="1" applyFont="1" applyBorder="1" applyAlignment="1">
      <alignment horizontal="center"/>
    </xf>
    <xf numFmtId="169" fontId="5" fillId="0" borderId="120" xfId="4" applyNumberFormat="1" applyFont="1" applyBorder="1" applyAlignment="1">
      <alignment horizontal="center"/>
    </xf>
    <xf numFmtId="170" fontId="5" fillId="0" borderId="120" xfId="4" applyNumberFormat="1" applyFont="1" applyBorder="1" applyAlignment="1">
      <alignment horizontal="center"/>
    </xf>
    <xf numFmtId="170" fontId="0" fillId="0" borderId="155" xfId="4" applyNumberFormat="1" applyFont="1" applyBorder="1" applyAlignment="1">
      <alignment horizontal="center"/>
    </xf>
    <xf numFmtId="0" fontId="7" fillId="20" borderId="136" xfId="0" applyFont="1" applyFill="1" applyBorder="1" applyAlignment="1">
      <alignment horizontal="center"/>
    </xf>
    <xf numFmtId="0" fontId="7" fillId="20" borderId="138" xfId="0" applyFont="1" applyFill="1" applyBorder="1" applyAlignment="1">
      <alignment horizontal="center"/>
    </xf>
    <xf numFmtId="0" fontId="7" fillId="20" borderId="181" xfId="0" applyFont="1" applyFill="1" applyBorder="1" applyAlignment="1">
      <alignment horizontal="center"/>
    </xf>
    <xf numFmtId="167" fontId="7" fillId="20" borderId="139" xfId="1185" applyNumberFormat="1" applyFont="1" applyFill="1" applyBorder="1" applyAlignment="1">
      <alignment horizontal="center"/>
    </xf>
    <xf numFmtId="167" fontId="7" fillId="20" borderId="138" xfId="0" applyNumberFormat="1" applyFont="1" applyFill="1" applyBorder="1" applyAlignment="1">
      <alignment horizontal="center"/>
    </xf>
    <xf numFmtId="0" fontId="5" fillId="0" borderId="0" xfId="1186" applyAlignment="1"/>
    <xf numFmtId="168" fontId="0" fillId="0" borderId="0" xfId="1187" applyNumberFormat="1" applyFont="1" applyAlignment="1"/>
    <xf numFmtId="172" fontId="11" fillId="21" borderId="182" xfId="1188" applyFont="1" applyFill="1" applyBorder="1" applyAlignment="1">
      <alignment horizontal="left" vertical="center" wrapText="1"/>
    </xf>
    <xf numFmtId="0" fontId="32" fillId="0" borderId="0" xfId="1186" applyFont="1" applyAlignment="1">
      <alignment horizontal="left" vertical="center" wrapText="1"/>
    </xf>
    <xf numFmtId="168" fontId="32" fillId="0" borderId="0" xfId="1187" applyNumberFormat="1" applyFont="1" applyAlignment="1">
      <alignment horizontal="left" vertical="center" wrapText="1"/>
    </xf>
    <xf numFmtId="172" fontId="8" fillId="21" borderId="182" xfId="1188" applyFont="1" applyFill="1" applyBorder="1" applyAlignment="1">
      <alignment horizontal="left" vertical="center" wrapText="1"/>
    </xf>
    <xf numFmtId="0" fontId="32" fillId="0" borderId="183" xfId="1186" applyFont="1" applyBorder="1" applyAlignment="1">
      <alignment horizontal="center" vertical="center"/>
    </xf>
    <xf numFmtId="172" fontId="8" fillId="22" borderId="182" xfId="1188" applyFont="1" applyFill="1" applyBorder="1" applyAlignment="1">
      <alignment horizontal="left" vertical="center" wrapText="1"/>
    </xf>
    <xf numFmtId="172" fontId="8" fillId="0" borderId="182" xfId="1188" applyFont="1" applyFill="1" applyBorder="1" applyAlignment="1">
      <alignment horizontal="left" vertical="center" wrapText="1"/>
    </xf>
    <xf numFmtId="0" fontId="31" fillId="22" borderId="183" xfId="1186" applyFont="1" applyFill="1" applyBorder="1" applyAlignment="1">
      <alignment vertical="center" wrapText="1"/>
    </xf>
    <xf numFmtId="41" fontId="32" fillId="22" borderId="182" xfId="1186" applyNumberFormat="1" applyFont="1" applyFill="1" applyBorder="1" applyAlignment="1"/>
    <xf numFmtId="172" fontId="11" fillId="22" borderId="182" xfId="1188" applyFont="1" applyFill="1" applyBorder="1" applyAlignment="1">
      <alignment horizontal="left" vertical="center" wrapText="1"/>
    </xf>
    <xf numFmtId="41" fontId="32" fillId="24" borderId="182" xfId="1186" applyNumberFormat="1" applyFont="1" applyFill="1" applyBorder="1" applyAlignment="1"/>
    <xf numFmtId="172" fontId="11" fillId="24" borderId="182" xfId="1188" applyFont="1" applyFill="1" applyBorder="1" applyAlignment="1">
      <alignment horizontal="left" vertical="center" wrapText="1"/>
    </xf>
    <xf numFmtId="41" fontId="31" fillId="22" borderId="182" xfId="1186" applyNumberFormat="1" applyFont="1" applyFill="1" applyBorder="1" applyAlignment="1"/>
    <xf numFmtId="41" fontId="32" fillId="0" borderId="182" xfId="1186" applyNumberFormat="1" applyFont="1" applyBorder="1" applyAlignment="1"/>
    <xf numFmtId="172" fontId="32" fillId="0" borderId="182" xfId="1188" applyFont="1" applyBorder="1"/>
    <xf numFmtId="172" fontId="32" fillId="0" borderId="182" xfId="1188" applyFont="1" applyFill="1" applyBorder="1" applyAlignment="1">
      <alignment horizontal="left" vertical="center" wrapText="1"/>
    </xf>
    <xf numFmtId="0" fontId="32" fillId="0" borderId="184" xfId="1186" applyFont="1" applyBorder="1" applyAlignment="1">
      <alignment horizontal="center" vertical="center"/>
    </xf>
    <xf numFmtId="0" fontId="33" fillId="0" borderId="0" xfId="1186" applyFont="1" applyAlignment="1"/>
    <xf numFmtId="0" fontId="31" fillId="25" borderId="182" xfId="1186" applyFont="1" applyFill="1" applyBorder="1" applyAlignment="1">
      <alignment horizontal="center" vertical="center" wrapText="1"/>
    </xf>
    <xf numFmtId="0" fontId="7" fillId="18" borderId="137" xfId="0" applyFont="1" applyFill="1" applyBorder="1" applyAlignment="1">
      <alignment horizontal="center"/>
    </xf>
    <xf numFmtId="167" fontId="7" fillId="18" borderId="139" xfId="0" applyNumberFormat="1" applyFont="1" applyFill="1" applyBorder="1" applyAlignment="1">
      <alignment horizontal="center"/>
    </xf>
    <xf numFmtId="167" fontId="7" fillId="18" borderId="139" xfId="1185" applyNumberFormat="1" applyFont="1" applyFill="1" applyBorder="1" applyAlignment="1">
      <alignment horizontal="center"/>
    </xf>
    <xf numFmtId="167" fontId="7" fillId="27" borderId="138" xfId="0" applyNumberFormat="1" applyFont="1" applyFill="1" applyBorder="1" applyAlignment="1">
      <alignment horizontal="center"/>
    </xf>
    <xf numFmtId="167" fontId="7" fillId="28" borderId="138" xfId="0" applyNumberFormat="1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7" fillId="28" borderId="136" xfId="0" applyFont="1" applyFill="1" applyBorder="1" applyAlignment="1">
      <alignment horizontal="center"/>
    </xf>
    <xf numFmtId="0" fontId="7" fillId="28" borderId="137" xfId="0" applyFont="1" applyFill="1" applyBorder="1" applyAlignment="1">
      <alignment horizontal="center"/>
    </xf>
    <xf numFmtId="0" fontId="7" fillId="28" borderId="138" xfId="0" applyFont="1" applyFill="1" applyBorder="1" applyAlignment="1">
      <alignment horizontal="center"/>
    </xf>
    <xf numFmtId="167" fontId="7" fillId="28" borderId="139" xfId="1185" applyNumberFormat="1" applyFont="1" applyFill="1" applyBorder="1" applyAlignment="1">
      <alignment horizontal="center"/>
    </xf>
    <xf numFmtId="0" fontId="28" fillId="14" borderId="135" xfId="0" applyFont="1" applyFill="1" applyBorder="1" applyAlignment="1">
      <alignment horizontal="center"/>
    </xf>
    <xf numFmtId="168" fontId="28" fillId="12" borderId="135" xfId="1185" applyNumberFormat="1" applyFont="1" applyFill="1" applyBorder="1" applyAlignment="1">
      <alignment horizontal="center"/>
    </xf>
    <xf numFmtId="167" fontId="0" fillId="0" borderId="121" xfId="1185" applyNumberFormat="1" applyFont="1" applyBorder="1" applyAlignment="1">
      <alignment horizontal="center"/>
    </xf>
    <xf numFmtId="167" fontId="0" fillId="0" borderId="159" xfId="1185" applyNumberFormat="1" applyFont="1" applyBorder="1" applyAlignment="1">
      <alignment horizontal="center"/>
    </xf>
    <xf numFmtId="167" fontId="7" fillId="18" borderId="162" xfId="0" applyNumberFormat="1" applyFont="1" applyFill="1" applyBorder="1" applyAlignment="1">
      <alignment horizontal="center"/>
    </xf>
    <xf numFmtId="167" fontId="7" fillId="12" borderId="136" xfId="0" applyNumberFormat="1" applyFont="1" applyFill="1" applyBorder="1" applyAlignment="1">
      <alignment horizontal="center"/>
    </xf>
    <xf numFmtId="167" fontId="7" fillId="13" borderId="181" xfId="0" applyNumberFormat="1" applyFont="1" applyFill="1" applyBorder="1" applyAlignment="1">
      <alignment horizontal="center"/>
    </xf>
    <xf numFmtId="167" fontId="0" fillId="0" borderId="189" xfId="1185" applyNumberFormat="1" applyFont="1" applyBorder="1" applyAlignment="1">
      <alignment horizontal="center"/>
    </xf>
    <xf numFmtId="167" fontId="0" fillId="0" borderId="174" xfId="1185" applyNumberFormat="1" applyFont="1" applyBorder="1" applyAlignment="1">
      <alignment horizontal="center"/>
    </xf>
    <xf numFmtId="167" fontId="7" fillId="18" borderId="22" xfId="0" applyNumberFormat="1" applyFont="1" applyFill="1" applyBorder="1" applyAlignment="1">
      <alignment horizontal="center"/>
    </xf>
    <xf numFmtId="167" fontId="0" fillId="0" borderId="151" xfId="1185" applyNumberFormat="1" applyFont="1" applyBorder="1" applyAlignment="1">
      <alignment horizontal="center"/>
    </xf>
    <xf numFmtId="167" fontId="0" fillId="0" borderId="145" xfId="1185" applyNumberFormat="1" applyFont="1" applyBorder="1" applyAlignment="1">
      <alignment horizontal="center"/>
    </xf>
    <xf numFmtId="167" fontId="7" fillId="26" borderId="137" xfId="0" applyNumberFormat="1" applyFont="1" applyFill="1" applyBorder="1" applyAlignment="1">
      <alignment horizontal="center"/>
    </xf>
    <xf numFmtId="167" fontId="7" fillId="26" borderId="139" xfId="0" applyNumberFormat="1" applyFont="1" applyFill="1" applyBorder="1" applyAlignment="1">
      <alignment horizontal="center"/>
    </xf>
    <xf numFmtId="0" fontId="5" fillId="18" borderId="152" xfId="0" applyFont="1" applyFill="1" applyBorder="1" applyAlignment="1">
      <alignment horizontal="center"/>
    </xf>
    <xf numFmtId="0" fontId="5" fillId="14" borderId="152" xfId="0" applyFont="1" applyFill="1" applyBorder="1" applyAlignment="1">
      <alignment horizontal="center"/>
    </xf>
    <xf numFmtId="0" fontId="5" fillId="14" borderId="135" xfId="0" applyFont="1" applyFill="1" applyBorder="1" applyAlignment="1">
      <alignment horizontal="center"/>
    </xf>
    <xf numFmtId="0" fontId="0" fillId="14" borderId="135" xfId="0" applyFill="1" applyBorder="1" applyAlignment="1">
      <alignment horizontal="center"/>
    </xf>
    <xf numFmtId="0" fontId="5" fillId="29" borderId="153" xfId="1185" applyNumberFormat="1" applyFont="1" applyFill="1" applyBorder="1" applyAlignment="1">
      <alignment horizontal="center"/>
    </xf>
    <xf numFmtId="0" fontId="5" fillId="29" borderId="144" xfId="1185" applyNumberFormat="1" applyFont="1" applyFill="1" applyBorder="1" applyAlignment="1">
      <alignment horizontal="center"/>
    </xf>
    <xf numFmtId="0" fontId="0" fillId="29" borderId="144" xfId="1185" applyNumberFormat="1" applyFont="1" applyFill="1" applyBorder="1" applyAlignment="1">
      <alignment horizontal="center"/>
    </xf>
    <xf numFmtId="167" fontId="0" fillId="0" borderId="0" xfId="1185" applyNumberFormat="1" applyFont="1" applyBorder="1" applyAlignment="1">
      <alignment horizontal="center"/>
    </xf>
    <xf numFmtId="0" fontId="7" fillId="13" borderId="22" xfId="0" applyFont="1" applyFill="1" applyBorder="1" applyAlignment="1">
      <alignment horizontal="center"/>
    </xf>
    <xf numFmtId="0" fontId="7" fillId="13" borderId="175" xfId="0" applyFont="1" applyFill="1" applyBorder="1" applyAlignment="1">
      <alignment horizontal="center"/>
    </xf>
    <xf numFmtId="10" fontId="7" fillId="0" borderId="0" xfId="4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0" fillId="0" borderId="193" xfId="1185" applyNumberFormat="1" applyFont="1" applyBorder="1" applyAlignment="1">
      <alignment horizontal="center"/>
    </xf>
    <xf numFmtId="167" fontId="0" fillId="0" borderId="178" xfId="1185" applyNumberFormat="1" applyFont="1" applyBorder="1" applyAlignment="1">
      <alignment horizontal="center"/>
    </xf>
    <xf numFmtId="167" fontId="0" fillId="0" borderId="182" xfId="1185" applyNumberFormat="1" applyFont="1" applyBorder="1" applyAlignment="1">
      <alignment horizontal="center"/>
    </xf>
    <xf numFmtId="0" fontId="7" fillId="13" borderId="138" xfId="0" applyFont="1" applyFill="1" applyBorder="1" applyAlignment="1">
      <alignment horizontal="center"/>
    </xf>
    <xf numFmtId="0" fontId="7" fillId="13" borderId="181" xfId="0" applyFont="1" applyFill="1" applyBorder="1" applyAlignment="1">
      <alignment horizontal="center"/>
    </xf>
    <xf numFmtId="0" fontId="0" fillId="0" borderId="194" xfId="0" applyBorder="1" applyAlignment="1">
      <alignment horizontal="center"/>
    </xf>
    <xf numFmtId="167" fontId="0" fillId="0" borderId="184" xfId="1185" applyNumberFormat="1" applyFont="1" applyBorder="1" applyAlignment="1">
      <alignment horizontal="center"/>
    </xf>
    <xf numFmtId="167" fontId="0" fillId="0" borderId="195" xfId="1185" applyNumberFormat="1" applyFont="1" applyBorder="1" applyAlignment="1">
      <alignment horizontal="center"/>
    </xf>
    <xf numFmtId="167" fontId="0" fillId="0" borderId="196" xfId="1185" applyNumberFormat="1" applyFont="1" applyBorder="1" applyAlignment="1">
      <alignment horizontal="center"/>
    </xf>
    <xf numFmtId="167" fontId="0" fillId="0" borderId="0" xfId="1185" applyNumberFormat="1" applyFont="1" applyFill="1" applyBorder="1" applyAlignment="1">
      <alignment horizontal="center"/>
    </xf>
    <xf numFmtId="167" fontId="0" fillId="0" borderId="197" xfId="1185" applyNumberFormat="1" applyFont="1" applyBorder="1" applyAlignment="1">
      <alignment horizontal="center"/>
    </xf>
    <xf numFmtId="173" fontId="30" fillId="20" borderId="198" xfId="0" applyNumberFormat="1" applyFont="1" applyFill="1" applyBorder="1" applyAlignment="1">
      <alignment horizontal="center" vertical="center" wrapText="1"/>
    </xf>
    <xf numFmtId="173" fontId="30" fillId="20" borderId="161" xfId="0" applyNumberFormat="1" applyFont="1" applyFill="1" applyBorder="1" applyAlignment="1">
      <alignment horizontal="right" vertical="center" wrapText="1"/>
    </xf>
    <xf numFmtId="9" fontId="30" fillId="20" borderId="199" xfId="0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20" borderId="136" xfId="0" applyFont="1" applyFill="1" applyBorder="1" applyAlignment="1">
      <alignment horizontal="center" vertical="center"/>
    </xf>
    <xf numFmtId="0" fontId="0" fillId="0" borderId="200" xfId="0" applyBorder="1" applyAlignment="1">
      <alignment vertical="center"/>
    </xf>
    <xf numFmtId="9" fontId="30" fillId="0" borderId="0" xfId="0" applyNumberFormat="1" applyFont="1" applyAlignment="1">
      <alignment horizontal="center" vertical="center"/>
    </xf>
    <xf numFmtId="9" fontId="30" fillId="20" borderId="136" xfId="0" applyNumberFormat="1" applyFont="1" applyFill="1" applyBorder="1" applyAlignment="1">
      <alignment horizontal="center" vertical="center"/>
    </xf>
    <xf numFmtId="0" fontId="0" fillId="0" borderId="167" xfId="0" applyBorder="1" applyAlignment="1">
      <alignment vertical="center"/>
    </xf>
    <xf numFmtId="174" fontId="27" fillId="0" borderId="0" xfId="1185" applyNumberFormat="1" applyAlignment="1">
      <alignment vertical="center"/>
    </xf>
    <xf numFmtId="174" fontId="27" fillId="30" borderId="136" xfId="1185" applyNumberFormat="1" applyFill="1" applyBorder="1" applyAlignment="1">
      <alignment vertical="center"/>
    </xf>
    <xf numFmtId="174" fontId="27" fillId="0" borderId="136" xfId="1185" applyNumberFormat="1" applyBorder="1" applyAlignment="1">
      <alignment vertical="center"/>
    </xf>
    <xf numFmtId="175" fontId="27" fillId="0" borderId="0" xfId="1185" applyNumberFormat="1" applyAlignment="1">
      <alignment vertical="center"/>
    </xf>
    <xf numFmtId="175" fontId="30" fillId="20" borderId="136" xfId="1185" applyNumberFormat="1" applyFont="1" applyFill="1" applyBorder="1" applyAlignment="1">
      <alignment vertical="center"/>
    </xf>
    <xf numFmtId="9" fontId="30" fillId="20" borderId="175" xfId="0" applyNumberFormat="1" applyFont="1" applyFill="1" applyBorder="1" applyAlignment="1">
      <alignment horizontal="left" vertical="center"/>
    </xf>
    <xf numFmtId="174" fontId="30" fillId="20" borderId="136" xfId="1185" applyNumberFormat="1" applyFont="1" applyFill="1" applyBorder="1" applyAlignment="1">
      <alignment horizontal="center" vertical="center"/>
    </xf>
    <xf numFmtId="0" fontId="30" fillId="20" borderId="161" xfId="0" applyFont="1" applyFill="1" applyBorder="1" applyAlignment="1">
      <alignment horizontal="center" vertical="center"/>
    </xf>
    <xf numFmtId="174" fontId="30" fillId="20" borderId="161" xfId="1185" applyNumberFormat="1" applyFont="1" applyFill="1" applyBorder="1" applyAlignment="1">
      <alignment horizontal="center" vertical="center"/>
    </xf>
    <xf numFmtId="174" fontId="30" fillId="0" borderId="0" xfId="1185" applyNumberFormat="1" applyFont="1" applyAlignment="1">
      <alignment horizontal="center" vertical="center"/>
    </xf>
    <xf numFmtId="0" fontId="0" fillId="0" borderId="0" xfId="0" applyAlignment="1">
      <alignment vertical="center"/>
    </xf>
    <xf numFmtId="174" fontId="0" fillId="0" borderId="136" xfId="0" applyNumberFormat="1" applyBorder="1" applyAlignment="1">
      <alignment vertical="center"/>
    </xf>
    <xf numFmtId="42" fontId="35" fillId="0" borderId="0" xfId="1189" applyAlignment="1">
      <alignment vertical="center"/>
    </xf>
    <xf numFmtId="42" fontId="30" fillId="20" borderId="136" xfId="1189" applyFont="1" applyFill="1" applyBorder="1" applyAlignment="1">
      <alignment vertical="center"/>
    </xf>
    <xf numFmtId="42" fontId="30" fillId="0" borderId="0" xfId="1189" applyFont="1" applyAlignment="1">
      <alignment vertical="center"/>
    </xf>
    <xf numFmtId="174" fontId="27" fillId="31" borderId="136" xfId="1185" applyNumberFormat="1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79" fontId="30" fillId="0" borderId="0" xfId="0" applyNumberFormat="1" applyFont="1" applyAlignment="1">
      <alignment vertical="center"/>
    </xf>
    <xf numFmtId="9" fontId="0" fillId="0" borderId="203" xfId="0" applyNumberFormat="1" applyBorder="1" applyAlignment="1">
      <alignment vertical="center"/>
    </xf>
    <xf numFmtId="178" fontId="0" fillId="0" borderId="202" xfId="0" applyNumberFormat="1" applyBorder="1" applyAlignment="1">
      <alignment horizontal="center" vertical="center"/>
    </xf>
    <xf numFmtId="9" fontId="0" fillId="30" borderId="154" xfId="0" applyNumberFormat="1" applyFill="1" applyBorder="1" applyAlignment="1">
      <alignment vertical="center"/>
    </xf>
    <xf numFmtId="0" fontId="5" fillId="0" borderId="161" xfId="0" applyFont="1" applyBorder="1" applyAlignment="1">
      <alignment vertical="center"/>
    </xf>
    <xf numFmtId="0" fontId="5" fillId="0" borderId="186" xfId="0" applyFont="1" applyBorder="1" applyAlignment="1">
      <alignment vertical="center"/>
    </xf>
    <xf numFmtId="0" fontId="5" fillId="0" borderId="188" xfId="0" applyFont="1" applyBorder="1" applyAlignment="1">
      <alignment vertical="center"/>
    </xf>
    <xf numFmtId="0" fontId="5" fillId="0" borderId="167" xfId="0" applyFont="1" applyBorder="1" applyAlignment="1">
      <alignment vertical="center"/>
    </xf>
    <xf numFmtId="0" fontId="5" fillId="0" borderId="168" xfId="0" applyFont="1" applyBorder="1" applyAlignment="1">
      <alignment vertical="center"/>
    </xf>
    <xf numFmtId="174" fontId="5" fillId="30" borderId="136" xfId="1185" applyNumberFormat="1" applyFont="1" applyFill="1" applyBorder="1" applyAlignment="1">
      <alignment horizontal="center" vertical="center"/>
    </xf>
    <xf numFmtId="174" fontId="5" fillId="0" borderId="136" xfId="1185" applyNumberFormat="1" applyFont="1" applyBorder="1" applyAlignment="1">
      <alignment horizontal="center" vertical="center"/>
    </xf>
    <xf numFmtId="175" fontId="30" fillId="20" borderId="136" xfId="1185" applyNumberFormat="1" applyFont="1" applyFill="1" applyBorder="1" applyAlignment="1">
      <alignment horizontal="center" vertical="center"/>
    </xf>
    <xf numFmtId="174" fontId="27" fillId="0" borderId="136" xfId="1185" applyNumberForma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42" fontId="30" fillId="20" borderId="136" xfId="1189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2" fillId="0" borderId="182" xfId="0" applyFont="1" applyBorder="1" applyAlignment="1" applyProtection="1">
      <alignment horizontal="center" vertical="center"/>
      <protection locked="0"/>
    </xf>
    <xf numFmtId="0" fontId="22" fillId="0" borderId="182" xfId="0" applyFont="1" applyBorder="1" applyAlignment="1" applyProtection="1">
      <alignment horizontal="center" vertical="center" wrapText="1"/>
      <protection locked="0"/>
    </xf>
    <xf numFmtId="0" fontId="23" fillId="18" borderId="182" xfId="0" applyFont="1" applyFill="1" applyBorder="1" applyAlignment="1" applyProtection="1">
      <alignment horizontal="center" vertical="center"/>
      <protection locked="0"/>
    </xf>
    <xf numFmtId="0" fontId="10" fillId="0" borderId="182" xfId="106" applyFont="1" applyBorder="1" applyAlignment="1">
      <alignment horizontal="left"/>
    </xf>
    <xf numFmtId="0" fontId="7" fillId="0" borderId="182" xfId="0" applyFont="1" applyBorder="1" applyAlignment="1">
      <alignment horizontal="left" vertical="center"/>
    </xf>
    <xf numFmtId="0" fontId="7" fillId="0" borderId="18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84" xfId="0" applyFont="1" applyBorder="1" applyAlignment="1">
      <alignment vertical="center"/>
    </xf>
    <xf numFmtId="0" fontId="10" fillId="0" borderId="0" xfId="106" applyFont="1"/>
    <xf numFmtId="0" fontId="7" fillId="18" borderId="182" xfId="0" applyFont="1" applyFill="1" applyBorder="1" applyAlignment="1">
      <alignment horizontal="center"/>
    </xf>
    <xf numFmtId="167" fontId="7" fillId="28" borderId="182" xfId="1185" applyNumberFormat="1" applyFont="1" applyFill="1" applyBorder="1" applyAlignment="1">
      <alignment horizontal="center"/>
    </xf>
    <xf numFmtId="167" fontId="28" fillId="27" borderId="182" xfId="1185" applyNumberFormat="1" applyFont="1" applyFill="1" applyBorder="1" applyAlignment="1">
      <alignment horizontal="center"/>
    </xf>
    <xf numFmtId="167" fontId="7" fillId="13" borderId="182" xfId="1185" applyNumberFormat="1" applyFont="1" applyFill="1" applyBorder="1" applyAlignment="1">
      <alignment horizontal="center"/>
    </xf>
    <xf numFmtId="167" fontId="7" fillId="26" borderId="182" xfId="1185" applyNumberFormat="1" applyFont="1" applyFill="1" applyBorder="1" applyAlignment="1">
      <alignment horizontal="center"/>
    </xf>
    <xf numFmtId="167" fontId="28" fillId="18" borderId="182" xfId="1185" applyNumberFormat="1" applyFont="1" applyFill="1" applyBorder="1" applyAlignment="1">
      <alignment horizontal="center"/>
    </xf>
    <xf numFmtId="167" fontId="7" fillId="12" borderId="182" xfId="1185" applyNumberFormat="1" applyFont="1" applyFill="1" applyBorder="1" applyAlignment="1">
      <alignment horizontal="center"/>
    </xf>
    <xf numFmtId="167" fontId="7" fillId="18" borderId="182" xfId="1185" applyNumberFormat="1" applyFont="1" applyFill="1" applyBorder="1" applyAlignment="1">
      <alignment horizontal="center"/>
    </xf>
    <xf numFmtId="0" fontId="10" fillId="0" borderId="182" xfId="106" applyFont="1" applyBorder="1"/>
    <xf numFmtId="0" fontId="10" fillId="12" borderId="182" xfId="0" applyFont="1" applyFill="1" applyBorder="1" applyAlignment="1" applyProtection="1">
      <alignment horizontal="center" vertical="center" wrapText="1"/>
      <protection locked="0"/>
    </xf>
    <xf numFmtId="0" fontId="10" fillId="0" borderId="182" xfId="0" applyFont="1" applyBorder="1" applyAlignment="1" applyProtection="1">
      <alignment horizontal="center" vertical="center"/>
      <protection locked="0"/>
    </xf>
    <xf numFmtId="0" fontId="15" fillId="17" borderId="182" xfId="0" applyFont="1" applyFill="1" applyBorder="1" applyAlignment="1" applyProtection="1">
      <alignment horizontal="center" vertical="center" wrapText="1"/>
      <protection locked="0"/>
    </xf>
    <xf numFmtId="0" fontId="10" fillId="0" borderId="182" xfId="0" applyFont="1" applyBorder="1" applyAlignment="1" applyProtection="1">
      <alignment horizontal="center" vertical="center" wrapText="1"/>
      <protection locked="0"/>
    </xf>
    <xf numFmtId="0" fontId="15" fillId="17" borderId="18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23" fillId="6" borderId="82" xfId="0" applyFont="1" applyFill="1" applyBorder="1" applyAlignment="1" applyProtection="1">
      <alignment horizontal="center" vertical="center"/>
      <protection locked="0"/>
    </xf>
    <xf numFmtId="0" fontId="23" fillId="6" borderId="83" xfId="0" applyFont="1" applyFill="1" applyBorder="1" applyAlignment="1" applyProtection="1">
      <alignment horizontal="center" vertical="center"/>
      <protection locked="0"/>
    </xf>
    <xf numFmtId="37" fontId="22" fillId="5" borderId="11" xfId="0" applyNumberFormat="1" applyFont="1" applyFill="1" applyBorder="1" applyAlignment="1">
      <alignment horizontal="right" vertical="center"/>
    </xf>
    <xf numFmtId="37" fontId="22" fillId="5" borderId="81" xfId="0" applyNumberFormat="1" applyFont="1" applyFill="1" applyBorder="1" applyAlignment="1">
      <alignment horizontal="right" vertical="center"/>
    </xf>
    <xf numFmtId="0" fontId="25" fillId="5" borderId="54" xfId="0" applyFont="1" applyFill="1" applyBorder="1" applyAlignment="1" applyProtection="1">
      <alignment horizontal="center" vertical="center" textRotation="90" wrapText="1"/>
      <protection locked="0"/>
    </xf>
    <xf numFmtId="0" fontId="25" fillId="5" borderId="55" xfId="0" applyFont="1" applyFill="1" applyBorder="1" applyAlignment="1" applyProtection="1">
      <alignment horizontal="center" vertical="center" textRotation="90" wrapText="1"/>
      <protection locked="0"/>
    </xf>
    <xf numFmtId="0" fontId="25" fillId="5" borderId="71" xfId="0" applyFont="1" applyFill="1" applyBorder="1" applyAlignment="1" applyProtection="1">
      <alignment horizontal="center" vertical="center" textRotation="90" wrapText="1"/>
      <protection locked="0"/>
    </xf>
    <xf numFmtId="0" fontId="23" fillId="2" borderId="27" xfId="0" applyFont="1" applyFill="1" applyBorder="1" applyAlignment="1" applyProtection="1">
      <alignment horizontal="left"/>
      <protection locked="0"/>
    </xf>
    <xf numFmtId="0" fontId="24" fillId="2" borderId="30" xfId="0" applyFont="1" applyFill="1" applyBorder="1" applyAlignment="1" applyProtection="1">
      <alignment horizontal="left" vertical="top"/>
      <protection locked="0"/>
    </xf>
    <xf numFmtId="0" fontId="24" fillId="2" borderId="31" xfId="0" applyFont="1" applyFill="1" applyBorder="1" applyAlignment="1" applyProtection="1">
      <alignment horizontal="left" vertical="top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3" fontId="5" fillId="6" borderId="131" xfId="58" applyNumberFormat="1" applyFont="1" applyFill="1" applyBorder="1" applyAlignment="1" applyProtection="1">
      <alignment horizontal="center" vertical="center" wrapText="1"/>
      <protection locked="0"/>
    </xf>
    <xf numFmtId="3" fontId="5" fillId="6" borderId="11" xfId="58" applyNumberFormat="1" applyFont="1" applyFill="1" applyBorder="1" applyAlignment="1" applyProtection="1">
      <alignment horizontal="center" vertical="center" wrapText="1"/>
      <protection locked="0"/>
    </xf>
    <xf numFmtId="3" fontId="5" fillId="6" borderId="130" xfId="58" applyNumberFormat="1" applyFont="1" applyFill="1" applyBorder="1" applyAlignment="1" applyProtection="1">
      <alignment horizontal="center" vertical="center" wrapText="1"/>
      <protection locked="0"/>
    </xf>
    <xf numFmtId="3" fontId="22" fillId="6" borderId="4" xfId="58" applyNumberFormat="1" applyFont="1" applyFill="1" applyBorder="1" applyAlignment="1" applyProtection="1">
      <alignment horizontal="right" vertical="center"/>
      <protection locked="0"/>
    </xf>
    <xf numFmtId="0" fontId="23" fillId="10" borderId="99" xfId="0" applyFont="1" applyFill="1" applyBorder="1" applyAlignment="1" applyProtection="1">
      <alignment horizontal="center" vertical="center"/>
      <protection locked="0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37" fontId="10" fillId="7" borderId="131" xfId="0" applyNumberFormat="1" applyFont="1" applyFill="1" applyBorder="1" applyAlignment="1">
      <alignment horizontal="center" vertical="center" wrapText="1"/>
    </xf>
    <xf numFmtId="37" fontId="10" fillId="7" borderId="11" xfId="0" applyNumberFormat="1" applyFont="1" applyFill="1" applyBorder="1" applyAlignment="1">
      <alignment horizontal="center" vertical="center" wrapText="1"/>
    </xf>
    <xf numFmtId="37" fontId="10" fillId="7" borderId="81" xfId="0" applyNumberFormat="1" applyFont="1" applyFill="1" applyBorder="1" applyAlignment="1">
      <alignment horizontal="center" vertical="center" wrapText="1"/>
    </xf>
    <xf numFmtId="0" fontId="23" fillId="7" borderId="94" xfId="0" applyFont="1" applyFill="1" applyBorder="1" applyAlignment="1" applyProtection="1">
      <alignment horizontal="center" vertical="center"/>
      <protection locked="0"/>
    </xf>
    <xf numFmtId="0" fontId="23" fillId="7" borderId="95" xfId="0" applyFont="1" applyFill="1" applyBorder="1" applyAlignment="1" applyProtection="1">
      <alignment horizontal="center" vertical="center"/>
      <protection locked="0"/>
    </xf>
    <xf numFmtId="37" fontId="22" fillId="7" borderId="11" xfId="0" applyNumberFormat="1" applyFont="1" applyFill="1" applyBorder="1" applyAlignment="1">
      <alignment horizontal="right" vertical="center"/>
    </xf>
    <xf numFmtId="37" fontId="22" fillId="7" borderId="81" xfId="0" applyNumberFormat="1" applyFont="1" applyFill="1" applyBorder="1" applyAlignment="1">
      <alignment horizontal="right" vertical="center"/>
    </xf>
    <xf numFmtId="0" fontId="22" fillId="0" borderId="102" xfId="0" applyFont="1" applyBorder="1" applyAlignment="1" applyProtection="1">
      <alignment horizontal="center" vertical="center"/>
      <protection locked="0"/>
    </xf>
    <xf numFmtId="0" fontId="22" fillId="0" borderId="103" xfId="0" applyFont="1" applyBorder="1" applyAlignment="1" applyProtection="1">
      <alignment horizontal="center" vertical="center"/>
      <protection locked="0"/>
    </xf>
    <xf numFmtId="37" fontId="22" fillId="5" borderId="44" xfId="0" applyNumberFormat="1" applyFont="1" applyFill="1" applyBorder="1" applyAlignment="1">
      <alignment horizontal="right" vertical="center"/>
    </xf>
    <xf numFmtId="37" fontId="22" fillId="5" borderId="84" xfId="0" applyNumberFormat="1" applyFont="1" applyFill="1" applyBorder="1" applyAlignment="1">
      <alignment horizontal="right" vertical="center"/>
    </xf>
    <xf numFmtId="37" fontId="22" fillId="5" borderId="120" xfId="0" applyNumberFormat="1" applyFont="1" applyFill="1" applyBorder="1" applyAlignment="1">
      <alignment horizontal="right" vertical="center"/>
    </xf>
    <xf numFmtId="37" fontId="22" fillId="5" borderId="9" xfId="0" applyNumberFormat="1" applyFont="1" applyFill="1" applyBorder="1" applyAlignment="1">
      <alignment horizontal="right" vertical="center"/>
    </xf>
    <xf numFmtId="37" fontId="22" fillId="5" borderId="88" xfId="0" applyNumberFormat="1" applyFont="1" applyFill="1" applyBorder="1" applyAlignment="1">
      <alignment horizontal="right" vertical="center"/>
    </xf>
    <xf numFmtId="0" fontId="22" fillId="0" borderId="94" xfId="0" applyFont="1" applyBorder="1" applyAlignment="1" applyProtection="1">
      <alignment horizontal="center" vertical="center"/>
      <protection locked="0"/>
    </xf>
    <xf numFmtId="0" fontId="22" fillId="0" borderId="95" xfId="0" applyFont="1" applyBorder="1" applyAlignment="1" applyProtection="1">
      <alignment horizontal="center" vertical="center"/>
      <protection locked="0"/>
    </xf>
    <xf numFmtId="37" fontId="22" fillId="7" borderId="64" xfId="0" applyNumberFormat="1" applyFont="1" applyFill="1" applyBorder="1" applyAlignment="1">
      <alignment horizontal="right" vertical="center"/>
    </xf>
    <xf numFmtId="37" fontId="22" fillId="7" borderId="65" xfId="0" applyNumberFormat="1" applyFont="1" applyFill="1" applyBorder="1" applyAlignment="1">
      <alignment horizontal="right" vertical="center"/>
    </xf>
    <xf numFmtId="37" fontId="22" fillId="7" borderId="74" xfId="0" applyNumberFormat="1" applyFont="1" applyFill="1" applyBorder="1" applyAlignment="1">
      <alignment horizontal="right" vertical="center"/>
    </xf>
    <xf numFmtId="0" fontId="22" fillId="10" borderId="66" xfId="0" applyFont="1" applyFill="1" applyBorder="1" applyAlignment="1" applyProtection="1">
      <alignment horizontal="left" vertical="center"/>
      <protection locked="0"/>
    </xf>
    <xf numFmtId="0" fontId="22" fillId="10" borderId="65" xfId="0" applyFont="1" applyFill="1" applyBorder="1" applyAlignment="1" applyProtection="1">
      <alignment horizontal="left" vertical="center"/>
      <protection locked="0"/>
    </xf>
    <xf numFmtId="0" fontId="22" fillId="10" borderId="67" xfId="0" applyFont="1" applyFill="1" applyBorder="1" applyAlignment="1" applyProtection="1">
      <alignment horizontal="left" vertical="center"/>
      <protection locked="0"/>
    </xf>
    <xf numFmtId="0" fontId="22" fillId="6" borderId="112" xfId="0" applyFont="1" applyFill="1" applyBorder="1" applyAlignment="1" applyProtection="1">
      <alignment horizontal="left" vertical="center"/>
      <protection locked="0"/>
    </xf>
    <xf numFmtId="0" fontId="22" fillId="6" borderId="113" xfId="0" applyFont="1" applyFill="1" applyBorder="1" applyAlignment="1" applyProtection="1">
      <alignment horizontal="left" vertical="center"/>
      <protection locked="0"/>
    </xf>
    <xf numFmtId="0" fontId="22" fillId="6" borderId="115" xfId="0" applyFont="1" applyFill="1" applyBorder="1" applyAlignment="1" applyProtection="1">
      <alignment horizontal="left" vertical="center"/>
      <protection locked="0"/>
    </xf>
    <xf numFmtId="0" fontId="22" fillId="6" borderId="12" xfId="0" applyFont="1" applyFill="1" applyBorder="1" applyAlignment="1" applyProtection="1">
      <alignment horizontal="justify" vertical="center" wrapText="1"/>
      <protection locked="0"/>
    </xf>
    <xf numFmtId="0" fontId="22" fillId="6" borderId="19" xfId="0" applyFont="1" applyFill="1" applyBorder="1" applyAlignment="1" applyProtection="1">
      <alignment horizontal="center" vertical="center"/>
      <protection locked="0"/>
    </xf>
    <xf numFmtId="0" fontId="22" fillId="6" borderId="53" xfId="0" applyFont="1" applyFill="1" applyBorder="1" applyAlignment="1" applyProtection="1">
      <alignment horizontal="center" vertical="center"/>
      <protection locked="0"/>
    </xf>
    <xf numFmtId="0" fontId="22" fillId="5" borderId="104" xfId="0" applyFont="1" applyFill="1" applyBorder="1" applyAlignment="1" applyProtection="1">
      <alignment horizontal="center" vertical="center"/>
      <protection locked="0"/>
    </xf>
    <xf numFmtId="0" fontId="22" fillId="5" borderId="105" xfId="0" applyFont="1" applyFill="1" applyBorder="1" applyAlignment="1" applyProtection="1">
      <alignment horizontal="center" vertical="center"/>
      <protection locked="0"/>
    </xf>
    <xf numFmtId="0" fontId="22" fillId="6" borderId="114" xfId="0" applyFont="1" applyFill="1" applyBorder="1" applyAlignment="1" applyProtection="1">
      <alignment horizontal="center" vertical="center"/>
      <protection locked="0"/>
    </xf>
    <xf numFmtId="0" fontId="22" fillId="6" borderId="115" xfId="0" applyFont="1" applyFill="1" applyBorder="1" applyAlignment="1" applyProtection="1">
      <alignment horizontal="center" vertical="center"/>
      <protection locked="0"/>
    </xf>
    <xf numFmtId="37" fontId="22" fillId="5" borderId="12" xfId="0" applyNumberFormat="1" applyFont="1" applyFill="1" applyBorder="1" applyAlignment="1">
      <alignment vertical="center"/>
    </xf>
    <xf numFmtId="37" fontId="22" fillId="5" borderId="75" xfId="0" applyNumberFormat="1" applyFont="1" applyFill="1" applyBorder="1" applyAlignment="1">
      <alignment vertical="center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0" fontId="22" fillId="5" borderId="53" xfId="0" applyFont="1" applyFill="1" applyBorder="1" applyAlignment="1" applyProtection="1">
      <alignment horizontal="center" vertical="center"/>
      <protection locked="0"/>
    </xf>
    <xf numFmtId="37" fontId="23" fillId="7" borderId="11" xfId="0" applyNumberFormat="1" applyFont="1" applyFill="1" applyBorder="1" applyAlignment="1">
      <alignment horizontal="right" vertical="center"/>
    </xf>
    <xf numFmtId="37" fontId="23" fillId="7" borderId="81" xfId="0" applyNumberFormat="1" applyFont="1" applyFill="1" applyBorder="1" applyAlignment="1">
      <alignment horizontal="right" vertical="center"/>
    </xf>
    <xf numFmtId="37" fontId="8" fillId="5" borderId="116" xfId="0" applyNumberFormat="1" applyFont="1" applyFill="1" applyBorder="1" applyAlignment="1">
      <alignment horizontal="center" vertical="center" wrapText="1"/>
    </xf>
    <xf numFmtId="37" fontId="8" fillId="5" borderId="117" xfId="0" applyNumberFormat="1" applyFont="1" applyFill="1" applyBorder="1" applyAlignment="1">
      <alignment horizontal="center" vertical="center" wrapText="1"/>
    </xf>
    <xf numFmtId="37" fontId="8" fillId="5" borderId="119" xfId="0" applyNumberFormat="1" applyFont="1" applyFill="1" applyBorder="1" applyAlignment="1">
      <alignment horizontal="center" vertical="center" wrapText="1"/>
    </xf>
    <xf numFmtId="37" fontId="5" fillId="5" borderId="129" xfId="0" applyNumberFormat="1" applyFont="1" applyFill="1" applyBorder="1" applyAlignment="1">
      <alignment horizontal="center" vertical="center" wrapText="1"/>
    </xf>
    <xf numFmtId="37" fontId="5" fillId="5" borderId="11" xfId="0" applyNumberFormat="1" applyFont="1" applyFill="1" applyBorder="1" applyAlignment="1">
      <alignment horizontal="center" vertical="center" wrapText="1"/>
    </xf>
    <xf numFmtId="37" fontId="5" fillId="5" borderId="81" xfId="0" applyNumberFormat="1" applyFont="1" applyFill="1" applyBorder="1" applyAlignment="1">
      <alignment horizontal="center" vertical="center" wrapText="1"/>
    </xf>
    <xf numFmtId="37" fontId="8" fillId="5" borderId="131" xfId="0" applyNumberFormat="1" applyFont="1" applyFill="1" applyBorder="1" applyAlignment="1">
      <alignment horizontal="center" vertical="center" wrapText="1"/>
    </xf>
    <xf numFmtId="37" fontId="8" fillId="5" borderId="11" xfId="0" applyNumberFormat="1" applyFont="1" applyFill="1" applyBorder="1" applyAlignment="1">
      <alignment horizontal="center" vertical="center" wrapText="1"/>
    </xf>
    <xf numFmtId="37" fontId="8" fillId="5" borderId="81" xfId="0" applyNumberFormat="1" applyFont="1" applyFill="1" applyBorder="1" applyAlignment="1">
      <alignment horizontal="center" vertical="center" wrapText="1"/>
    </xf>
    <xf numFmtId="3" fontId="22" fillId="6" borderId="44" xfId="59" applyNumberFormat="1" applyFont="1" applyFill="1" applyBorder="1" applyAlignment="1" applyProtection="1">
      <alignment horizontal="right" vertical="center"/>
      <protection locked="0"/>
    </xf>
    <xf numFmtId="0" fontId="23" fillId="6" borderId="54" xfId="0" applyFont="1" applyFill="1" applyBorder="1" applyAlignment="1" applyProtection="1">
      <alignment horizontal="center" vertical="center" textRotation="90" wrapText="1"/>
      <protection locked="0"/>
    </xf>
    <xf numFmtId="0" fontId="23" fillId="6" borderId="55" xfId="0" applyFont="1" applyFill="1" applyBorder="1" applyAlignment="1" applyProtection="1">
      <alignment horizontal="center" vertical="center" textRotation="90" wrapText="1"/>
      <protection locked="0"/>
    </xf>
    <xf numFmtId="0" fontId="23" fillId="6" borderId="71" xfId="0" applyFont="1" applyFill="1" applyBorder="1" applyAlignment="1" applyProtection="1">
      <alignment horizontal="center" vertical="center" textRotation="90" wrapText="1"/>
      <protection locked="0"/>
    </xf>
    <xf numFmtId="37" fontId="22" fillId="0" borderId="11" xfId="0" applyNumberFormat="1" applyFont="1" applyBorder="1" applyAlignment="1">
      <alignment horizontal="right" vertical="center"/>
    </xf>
    <xf numFmtId="37" fontId="22" fillId="0" borderId="81" xfId="0" applyNumberFormat="1" applyFont="1" applyBorder="1" applyAlignment="1">
      <alignment horizontal="right" vertical="center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7" borderId="12" xfId="0" applyFont="1" applyFill="1" applyBorder="1" applyAlignment="1" applyProtection="1">
      <alignment horizontal="justify" vertical="center" wrapText="1"/>
      <protection locked="0"/>
    </xf>
    <xf numFmtId="0" fontId="22" fillId="5" borderId="12" xfId="0" applyFont="1" applyFill="1" applyBorder="1" applyAlignment="1" applyProtection="1">
      <alignment horizontal="justify" vertical="center" wrapText="1"/>
      <protection locked="0"/>
    </xf>
    <xf numFmtId="37" fontId="23" fillId="5" borderId="11" xfId="0" applyNumberFormat="1" applyFont="1" applyFill="1" applyBorder="1" applyAlignment="1">
      <alignment horizontal="right" vertical="center"/>
    </xf>
    <xf numFmtId="37" fontId="23" fillId="5" borderId="81" xfId="0" applyNumberFormat="1" applyFont="1" applyFill="1" applyBorder="1" applyAlignment="1">
      <alignment horizontal="right" vertical="center"/>
    </xf>
    <xf numFmtId="0" fontId="22" fillId="7" borderId="43" xfId="0" applyFont="1" applyFill="1" applyBorder="1" applyAlignment="1" applyProtection="1">
      <alignment horizontal="center" vertical="center"/>
      <protection locked="0"/>
    </xf>
    <xf numFmtId="0" fontId="22" fillId="7" borderId="73" xfId="0" applyFont="1" applyFill="1" applyBorder="1" applyAlignment="1" applyProtection="1">
      <alignment horizontal="center" vertical="center"/>
      <protection locked="0"/>
    </xf>
    <xf numFmtId="0" fontId="23" fillId="5" borderId="19" xfId="0" applyFont="1" applyFill="1" applyBorder="1" applyAlignment="1" applyProtection="1">
      <alignment horizontal="center" vertical="center"/>
      <protection locked="0"/>
    </xf>
    <xf numFmtId="0" fontId="23" fillId="5" borderId="53" xfId="0" applyFont="1" applyFill="1" applyBorder="1" applyAlignment="1" applyProtection="1">
      <alignment horizontal="center" vertical="center"/>
      <protection locked="0"/>
    </xf>
    <xf numFmtId="0" fontId="23" fillId="10" borderId="51" xfId="0" applyFont="1" applyFill="1" applyBorder="1" applyAlignment="1" applyProtection="1">
      <alignment horizontal="center" vertical="center"/>
      <protection locked="0"/>
    </xf>
    <xf numFmtId="0" fontId="23" fillId="10" borderId="52" xfId="0" applyFont="1" applyFill="1" applyBorder="1" applyAlignment="1" applyProtection="1">
      <alignment horizontal="center" vertical="center"/>
      <protection locked="0"/>
    </xf>
    <xf numFmtId="0" fontId="22" fillId="7" borderId="19" xfId="0" applyFont="1" applyFill="1" applyBorder="1" applyAlignment="1" applyProtection="1">
      <alignment horizontal="center" vertical="center"/>
      <protection locked="0"/>
    </xf>
    <xf numFmtId="0" fontId="22" fillId="7" borderId="53" xfId="0" applyFont="1" applyFill="1" applyBorder="1" applyAlignment="1" applyProtection="1">
      <alignment horizontal="center" vertical="center"/>
      <protection locked="0"/>
    </xf>
    <xf numFmtId="3" fontId="22" fillId="6" borderId="2" xfId="59" applyNumberFormat="1" applyFont="1" applyFill="1" applyBorder="1" applyAlignment="1" applyProtection="1">
      <alignment horizontal="right" vertical="center"/>
      <protection locked="0"/>
    </xf>
    <xf numFmtId="0" fontId="25" fillId="2" borderId="26" xfId="0" applyFont="1" applyFill="1" applyBorder="1" applyAlignment="1" applyProtection="1">
      <alignment horizontal="center" vertical="center" textRotation="90" wrapText="1"/>
      <protection locked="0"/>
    </xf>
    <xf numFmtId="0" fontId="25" fillId="2" borderId="29" xfId="0" applyFont="1" applyFill="1" applyBorder="1" applyAlignment="1" applyProtection="1">
      <alignment horizontal="center" vertical="center" textRotation="90" wrapText="1"/>
      <protection locked="0"/>
    </xf>
    <xf numFmtId="0" fontId="25" fillId="2" borderId="34" xfId="0" applyFont="1" applyFill="1" applyBorder="1" applyAlignment="1" applyProtection="1">
      <alignment horizontal="center" vertical="center" textRotation="90" wrapText="1"/>
      <protection locked="0"/>
    </xf>
    <xf numFmtId="0" fontId="25" fillId="2" borderId="35" xfId="0" applyFont="1" applyFill="1" applyBorder="1" applyAlignment="1" applyProtection="1">
      <alignment horizontal="center" vertical="center" textRotation="90" wrapText="1"/>
      <protection locked="0"/>
    </xf>
    <xf numFmtId="0" fontId="24" fillId="2" borderId="26" xfId="0" applyFont="1" applyFill="1" applyBorder="1" applyAlignment="1" applyProtection="1">
      <alignment horizontal="center" vertical="center" textRotation="90" wrapText="1"/>
      <protection locked="0"/>
    </xf>
    <xf numFmtId="0" fontId="24" fillId="2" borderId="29" xfId="0" applyFont="1" applyFill="1" applyBorder="1" applyAlignment="1" applyProtection="1">
      <alignment horizontal="center" vertical="center" textRotation="90" wrapText="1"/>
      <protection locked="0"/>
    </xf>
    <xf numFmtId="0" fontId="24" fillId="2" borderId="34" xfId="0" applyFont="1" applyFill="1" applyBorder="1" applyAlignment="1" applyProtection="1">
      <alignment horizontal="center" vertical="center" textRotation="90" wrapText="1"/>
      <protection locked="0"/>
    </xf>
    <xf numFmtId="0" fontId="24" fillId="2" borderId="35" xfId="0" applyFont="1" applyFill="1" applyBorder="1" applyAlignment="1" applyProtection="1">
      <alignment horizontal="center" vertical="center" textRotation="90" wrapText="1"/>
      <protection locked="0"/>
    </xf>
    <xf numFmtId="0" fontId="24" fillId="2" borderId="30" xfId="0" applyFont="1" applyFill="1" applyBorder="1" applyAlignment="1" applyProtection="1">
      <alignment horizontal="center" vertical="center" textRotation="90" wrapText="1"/>
      <protection locked="0"/>
    </xf>
    <xf numFmtId="0" fontId="24" fillId="2" borderId="32" xfId="0" applyFont="1" applyFill="1" applyBorder="1" applyAlignment="1" applyProtection="1">
      <alignment horizontal="center" vertical="center" textRotation="90" wrapText="1"/>
      <protection locked="0"/>
    </xf>
    <xf numFmtId="0" fontId="23" fillId="2" borderId="26" xfId="0" applyFont="1" applyFill="1" applyBorder="1" applyAlignment="1" applyProtection="1">
      <alignment horizontal="center" vertical="center" textRotation="90" wrapText="1"/>
      <protection locked="0"/>
    </xf>
    <xf numFmtId="0" fontId="23" fillId="2" borderId="29" xfId="0" applyFont="1" applyFill="1" applyBorder="1" applyAlignment="1" applyProtection="1">
      <alignment horizontal="center" vertical="center" textRotation="90" wrapText="1"/>
      <protection locked="0"/>
    </xf>
    <xf numFmtId="0" fontId="23" fillId="2" borderId="30" xfId="0" applyFont="1" applyFill="1" applyBorder="1" applyAlignment="1" applyProtection="1">
      <alignment horizontal="center" vertical="center" textRotation="90" wrapText="1"/>
      <protection locked="0"/>
    </xf>
    <xf numFmtId="0" fontId="23" fillId="2" borderId="32" xfId="0" applyFont="1" applyFill="1" applyBorder="1" applyAlignment="1" applyProtection="1">
      <alignment horizontal="center" vertical="center" textRotation="90" wrapText="1"/>
      <protection locked="0"/>
    </xf>
    <xf numFmtId="3" fontId="22" fillId="10" borderId="3" xfId="59" applyNumberFormat="1" applyFont="1" applyFill="1" applyBorder="1" applyAlignment="1" applyProtection="1">
      <alignment horizontal="right" vertical="center"/>
      <protection locked="0"/>
    </xf>
    <xf numFmtId="0" fontId="23" fillId="7" borderId="65" xfId="0" applyFont="1" applyFill="1" applyBorder="1" applyAlignment="1" applyProtection="1">
      <alignment horizontal="left" vertical="center" wrapText="1"/>
      <protection locked="0"/>
    </xf>
    <xf numFmtId="0" fontId="23" fillId="7" borderId="67" xfId="0" applyFont="1" applyFill="1" applyBorder="1" applyAlignment="1" applyProtection="1">
      <alignment horizontal="left" vertical="center" wrapText="1"/>
      <protection locked="0"/>
    </xf>
    <xf numFmtId="3" fontId="22" fillId="10" borderId="9" xfId="59" applyNumberFormat="1" applyFont="1" applyFill="1" applyBorder="1" applyAlignment="1" applyProtection="1">
      <alignment horizontal="right" vertical="center"/>
      <protection locked="0"/>
    </xf>
    <xf numFmtId="3" fontId="22" fillId="0" borderId="3" xfId="58" applyNumberFormat="1" applyFont="1" applyFill="1" applyBorder="1" applyAlignment="1" applyProtection="1">
      <alignment horizontal="right" vertical="center"/>
      <protection locked="0"/>
    </xf>
    <xf numFmtId="3" fontId="22" fillId="10" borderId="3" xfId="58" applyNumberFormat="1" applyFont="1" applyFill="1" applyBorder="1" applyAlignment="1" applyProtection="1">
      <alignment horizontal="right" vertical="center"/>
      <protection locked="0"/>
    </xf>
    <xf numFmtId="3" fontId="22" fillId="6" borderId="3" xfId="59" applyNumberFormat="1" applyFont="1" applyFill="1" applyBorder="1" applyAlignment="1" applyProtection="1">
      <alignment horizontal="right" vertical="center"/>
      <protection locked="0"/>
    </xf>
    <xf numFmtId="3" fontId="22" fillId="10" borderId="4" xfId="59" applyNumberFormat="1" applyFont="1" applyFill="1" applyBorder="1" applyAlignment="1" applyProtection="1">
      <alignment horizontal="right" vertical="center"/>
      <protection locked="0"/>
    </xf>
    <xf numFmtId="0" fontId="22" fillId="5" borderId="92" xfId="0" applyFont="1" applyFill="1" applyBorder="1" applyAlignment="1" applyProtection="1">
      <alignment horizontal="justify" vertical="center" wrapText="1"/>
      <protection locked="0"/>
    </xf>
    <xf numFmtId="3" fontId="5" fillId="10" borderId="132" xfId="58" applyNumberFormat="1" applyFont="1" applyFill="1" applyBorder="1" applyAlignment="1" applyProtection="1">
      <alignment horizontal="center" vertical="center" wrapText="1"/>
      <protection locked="0"/>
    </xf>
    <xf numFmtId="3" fontId="5" fillId="10" borderId="133" xfId="58" applyNumberFormat="1" applyFont="1" applyFill="1" applyBorder="1" applyAlignment="1" applyProtection="1">
      <alignment horizontal="center" vertical="center" wrapText="1"/>
      <protection locked="0"/>
    </xf>
    <xf numFmtId="3" fontId="5" fillId="10" borderId="134" xfId="58" applyNumberFormat="1" applyFont="1" applyFill="1" applyBorder="1" applyAlignment="1" applyProtection="1">
      <alignment horizontal="center" vertical="center" wrapText="1"/>
      <protection locked="0"/>
    </xf>
    <xf numFmtId="3" fontId="23" fillId="6" borderId="41" xfId="59" applyNumberFormat="1" applyFont="1" applyFill="1" applyBorder="1" applyAlignment="1" applyProtection="1">
      <alignment horizontal="right" vertical="center"/>
      <protection locked="0"/>
    </xf>
    <xf numFmtId="0" fontId="22" fillId="10" borderId="4" xfId="0" applyFont="1" applyFill="1" applyBorder="1" applyAlignment="1" applyProtection="1">
      <alignment vertical="center" wrapText="1"/>
      <protection locked="0"/>
    </xf>
    <xf numFmtId="0" fontId="23" fillId="10" borderId="4" xfId="0" applyFont="1" applyFill="1" applyBorder="1" applyAlignment="1" applyProtection="1">
      <alignment horizontal="justify" vertical="center" wrapText="1"/>
      <protection locked="0"/>
    </xf>
    <xf numFmtId="0" fontId="22" fillId="10" borderId="3" xfId="0" applyFont="1" applyFill="1" applyBorder="1" applyAlignment="1" applyProtection="1">
      <alignment vertical="center" wrapText="1"/>
      <protection locked="0"/>
    </xf>
    <xf numFmtId="0" fontId="22" fillId="3" borderId="34" xfId="0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22" fillId="0" borderId="34" xfId="0" applyFont="1" applyBorder="1" applyAlignment="1">
      <alignment vertical="center"/>
    </xf>
    <xf numFmtId="0" fontId="23" fillId="3" borderId="56" xfId="0" applyFont="1" applyFill="1" applyBorder="1" applyAlignment="1" applyProtection="1">
      <alignment vertical="center"/>
      <protection locked="0"/>
    </xf>
    <xf numFmtId="0" fontId="23" fillId="0" borderId="31" xfId="0" applyFont="1" applyBorder="1" applyAlignment="1">
      <alignment vertical="center"/>
    </xf>
    <xf numFmtId="0" fontId="22" fillId="5" borderId="102" xfId="0" applyFont="1" applyFill="1" applyBorder="1" applyAlignment="1" applyProtection="1">
      <alignment horizontal="center" vertical="center"/>
      <protection locked="0"/>
    </xf>
    <xf numFmtId="0" fontId="22" fillId="5" borderId="103" xfId="0" applyFont="1" applyFill="1" applyBorder="1" applyAlignment="1" applyProtection="1">
      <alignment horizontal="center" vertical="center"/>
      <protection locked="0"/>
    </xf>
    <xf numFmtId="0" fontId="22" fillId="6" borderId="4" xfId="0" applyFont="1" applyFill="1" applyBorder="1" applyAlignment="1" applyProtection="1">
      <alignment vertical="center" wrapText="1"/>
      <protection locked="0"/>
    </xf>
    <xf numFmtId="3" fontId="23" fillId="5" borderId="4" xfId="0" applyNumberFormat="1" applyFont="1" applyFill="1" applyBorder="1" applyAlignment="1">
      <alignment horizontal="right" vertical="center"/>
    </xf>
    <xf numFmtId="0" fontId="15" fillId="6" borderId="60" xfId="0" applyFont="1" applyFill="1" applyBorder="1" applyAlignment="1" applyProtection="1">
      <alignment vertical="center" wrapText="1"/>
      <protection locked="0"/>
    </xf>
    <xf numFmtId="3" fontId="23" fillId="6" borderId="60" xfId="59" applyNumberFormat="1" applyFont="1" applyFill="1" applyBorder="1" applyAlignment="1" applyProtection="1">
      <alignment horizontal="right" vertical="center"/>
      <protection locked="0"/>
    </xf>
    <xf numFmtId="3" fontId="23" fillId="10" borderId="4" xfId="59" applyNumberFormat="1" applyFont="1" applyFill="1" applyBorder="1" applyAlignment="1" applyProtection="1">
      <alignment horizontal="right" vertical="center"/>
      <protection locked="0"/>
    </xf>
    <xf numFmtId="0" fontId="22" fillId="5" borderId="0" xfId="0" applyFont="1" applyFill="1" applyAlignment="1" applyProtection="1">
      <alignment horizontal="center"/>
      <protection locked="0"/>
    </xf>
    <xf numFmtId="166" fontId="23" fillId="5" borderId="15" xfId="0" applyNumberFormat="1" applyFont="1" applyFill="1" applyBorder="1" applyAlignment="1" applyProtection="1">
      <alignment horizontal="right"/>
      <protection locked="0"/>
    </xf>
    <xf numFmtId="0" fontId="22" fillId="5" borderId="22" xfId="0" applyFont="1" applyFill="1" applyBorder="1"/>
    <xf numFmtId="0" fontId="22" fillId="5" borderId="16" xfId="0" applyFont="1" applyFill="1" applyBorder="1"/>
    <xf numFmtId="0" fontId="22" fillId="3" borderId="34" xfId="0" applyFont="1" applyFill="1" applyBorder="1" applyAlignment="1" applyProtection="1">
      <alignment horizontal="left" vertical="center" wrapText="1"/>
      <protection locked="0"/>
    </xf>
    <xf numFmtId="0" fontId="22" fillId="3" borderId="0" xfId="0" applyFont="1" applyFill="1" applyAlignment="1" applyProtection="1">
      <alignment horizontal="left"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22" fillId="6" borderId="0" xfId="0" applyFont="1" applyFill="1" applyAlignment="1" applyProtection="1">
      <alignment horizontal="center"/>
      <protection locked="0"/>
    </xf>
    <xf numFmtId="0" fontId="22" fillId="6" borderId="35" xfId="0" applyFont="1" applyFill="1" applyBorder="1" applyAlignment="1" applyProtection="1">
      <alignment horizontal="center"/>
      <protection locked="0"/>
    </xf>
    <xf numFmtId="37" fontId="23" fillId="5" borderId="44" xfId="0" applyNumberFormat="1" applyFont="1" applyFill="1" applyBorder="1" applyAlignment="1">
      <alignment horizontal="right" vertical="center"/>
    </xf>
    <xf numFmtId="37" fontId="23" fillId="5" borderId="84" xfId="0" applyNumberFormat="1" applyFont="1" applyFill="1" applyBorder="1" applyAlignment="1">
      <alignment horizontal="right" vertical="center"/>
    </xf>
    <xf numFmtId="0" fontId="7" fillId="7" borderId="12" xfId="0" applyFont="1" applyFill="1" applyBorder="1" applyAlignment="1" applyProtection="1">
      <alignment horizontal="justify" vertical="center" wrapText="1"/>
      <protection locked="0"/>
    </xf>
    <xf numFmtId="0" fontId="23" fillId="7" borderId="19" xfId="0" applyFont="1" applyFill="1" applyBorder="1" applyAlignment="1" applyProtection="1">
      <alignment horizontal="center" vertical="center"/>
      <protection locked="0"/>
    </xf>
    <xf numFmtId="0" fontId="23" fillId="7" borderId="53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22" fillId="5" borderId="125" xfId="0" applyFont="1" applyFill="1" applyBorder="1" applyAlignment="1" applyProtection="1">
      <alignment horizontal="left" vertical="center" wrapText="1"/>
      <protection locked="0"/>
    </xf>
    <xf numFmtId="0" fontId="22" fillId="5" borderId="9" xfId="0" applyFont="1" applyFill="1" applyBorder="1" applyAlignment="1" applyProtection="1">
      <alignment horizontal="left" vertical="center" wrapText="1"/>
      <protection locked="0"/>
    </xf>
    <xf numFmtId="37" fontId="22" fillId="7" borderId="9" xfId="0" applyNumberFormat="1" applyFont="1" applyFill="1" applyBorder="1" applyAlignment="1">
      <alignment horizontal="right" vertical="center"/>
    </xf>
    <xf numFmtId="37" fontId="22" fillId="7" borderId="88" xfId="0" applyNumberFormat="1" applyFont="1" applyFill="1" applyBorder="1" applyAlignment="1">
      <alignment horizontal="right" vertical="center"/>
    </xf>
    <xf numFmtId="0" fontId="22" fillId="10" borderId="62" xfId="0" applyFont="1" applyFill="1" applyBorder="1" applyAlignment="1" applyProtection="1">
      <alignment horizontal="justify" vertical="center"/>
      <protection locked="0"/>
    </xf>
    <xf numFmtId="0" fontId="22" fillId="7" borderId="72" xfId="0" applyFont="1" applyFill="1" applyBorder="1" applyAlignment="1" applyProtection="1">
      <alignment horizontal="left" vertical="center" wrapText="1"/>
      <protection locked="0"/>
    </xf>
    <xf numFmtId="0" fontId="22" fillId="7" borderId="9" xfId="0" applyFont="1" applyFill="1" applyBorder="1" applyAlignment="1" applyProtection="1">
      <alignment horizontal="left" vertical="center" wrapText="1"/>
      <protection locked="0"/>
    </xf>
    <xf numFmtId="0" fontId="22" fillId="7" borderId="6" xfId="0" applyFont="1" applyFill="1" applyBorder="1" applyAlignment="1" applyProtection="1">
      <alignment horizontal="left" vertical="center" wrapText="1"/>
      <protection locked="0"/>
    </xf>
    <xf numFmtId="0" fontId="15" fillId="10" borderId="4" xfId="0" applyFont="1" applyFill="1" applyBorder="1" applyAlignment="1" applyProtection="1">
      <alignment horizontal="justify" vertical="center" wrapText="1"/>
      <protection locked="0"/>
    </xf>
    <xf numFmtId="0" fontId="15" fillId="10" borderId="59" xfId="0" applyFont="1" applyFill="1" applyBorder="1" applyAlignment="1" applyProtection="1">
      <alignment horizontal="justify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textRotation="90" wrapText="1"/>
      <protection locked="0"/>
    </xf>
    <xf numFmtId="0" fontId="7" fillId="3" borderId="55" xfId="0" applyFont="1" applyFill="1" applyBorder="1" applyAlignment="1" applyProtection="1">
      <alignment horizontal="center" vertical="center" textRotation="90" wrapText="1"/>
      <protection locked="0"/>
    </xf>
    <xf numFmtId="0" fontId="7" fillId="3" borderId="71" xfId="0" applyFont="1" applyFill="1" applyBorder="1" applyAlignment="1" applyProtection="1">
      <alignment horizontal="center" vertical="center" textRotation="90" wrapText="1"/>
      <protection locked="0"/>
    </xf>
    <xf numFmtId="3" fontId="22" fillId="10" borderId="4" xfId="58" applyNumberFormat="1" applyFont="1" applyFill="1" applyBorder="1" applyAlignment="1" applyProtection="1">
      <alignment horizontal="right" vertical="center"/>
      <protection locked="0"/>
    </xf>
    <xf numFmtId="0" fontId="22" fillId="7" borderId="85" xfId="0" applyFont="1" applyFill="1" applyBorder="1" applyAlignment="1" applyProtection="1">
      <alignment horizontal="left" vertical="center" wrapText="1"/>
      <protection locked="0"/>
    </xf>
    <xf numFmtId="0" fontId="22" fillId="7" borderId="86" xfId="0" applyFont="1" applyFill="1" applyBorder="1" applyAlignment="1" applyProtection="1">
      <alignment horizontal="left" vertical="center" wrapText="1"/>
      <protection locked="0"/>
    </xf>
    <xf numFmtId="3" fontId="5" fillId="10" borderId="131" xfId="58" applyNumberFormat="1" applyFont="1" applyFill="1" applyBorder="1" applyAlignment="1" applyProtection="1">
      <alignment horizontal="center" vertical="center" wrapText="1"/>
      <protection locked="0"/>
    </xf>
    <xf numFmtId="3" fontId="5" fillId="10" borderId="11" xfId="58" applyNumberFormat="1" applyFont="1" applyFill="1" applyBorder="1" applyAlignment="1" applyProtection="1">
      <alignment horizontal="center" vertical="center" wrapText="1"/>
      <protection locked="0"/>
    </xf>
    <xf numFmtId="3" fontId="5" fillId="10" borderId="130" xfId="58" applyNumberFormat="1" applyFont="1" applyFill="1" applyBorder="1" applyAlignment="1" applyProtection="1">
      <alignment horizontal="center" vertical="center" wrapText="1"/>
      <protection locked="0"/>
    </xf>
    <xf numFmtId="3" fontId="5" fillId="10" borderId="129" xfId="58" applyNumberFormat="1" applyFont="1" applyFill="1" applyBorder="1" applyAlignment="1" applyProtection="1">
      <alignment horizontal="center" vertical="center" wrapText="1"/>
      <protection locked="0"/>
    </xf>
    <xf numFmtId="3" fontId="22" fillId="10" borderId="89" xfId="59" applyNumberFormat="1" applyFont="1" applyFill="1" applyBorder="1" applyAlignment="1" applyProtection="1">
      <alignment horizontal="right" vertical="center"/>
      <protection locked="0"/>
    </xf>
    <xf numFmtId="3" fontId="22" fillId="10" borderId="90" xfId="59" applyNumberFormat="1" applyFont="1" applyFill="1" applyBorder="1" applyAlignment="1" applyProtection="1">
      <alignment horizontal="right" vertical="center"/>
      <protection locked="0"/>
    </xf>
    <xf numFmtId="0" fontId="22" fillId="7" borderId="12" xfId="0" applyFont="1" applyFill="1" applyBorder="1" applyAlignment="1" applyProtection="1">
      <alignment horizontal="left" vertical="center" wrapText="1"/>
      <protection locked="0"/>
    </xf>
    <xf numFmtId="0" fontId="23" fillId="7" borderId="12" xfId="0" applyFont="1" applyFill="1" applyBorder="1" applyAlignment="1" applyProtection="1">
      <alignment horizontal="left" vertical="center" wrapText="1"/>
      <protection locked="0"/>
    </xf>
    <xf numFmtId="0" fontId="22" fillId="6" borderId="12" xfId="0" applyFont="1" applyFill="1" applyBorder="1" applyAlignment="1" applyProtection="1">
      <alignment horizontal="justify" vertical="center"/>
      <protection locked="0"/>
    </xf>
    <xf numFmtId="0" fontId="23" fillId="5" borderId="29" xfId="0" applyFont="1" applyFill="1" applyBorder="1" applyAlignment="1" applyProtection="1">
      <alignment horizontal="center" vertical="center" textRotation="90" wrapText="1"/>
      <protection locked="0"/>
    </xf>
    <xf numFmtId="0" fontId="23" fillId="5" borderId="35" xfId="0" applyFont="1" applyFill="1" applyBorder="1" applyAlignment="1" applyProtection="1">
      <alignment horizontal="center" vertical="center" textRotation="90" wrapText="1"/>
      <protection locked="0"/>
    </xf>
    <xf numFmtId="0" fontId="23" fillId="5" borderId="32" xfId="0" applyFont="1" applyFill="1" applyBorder="1" applyAlignment="1" applyProtection="1">
      <alignment horizontal="center" vertical="center" textRotation="90" wrapText="1"/>
      <protection locked="0"/>
    </xf>
    <xf numFmtId="0" fontId="23" fillId="5" borderId="12" xfId="0" applyFont="1" applyFill="1" applyBorder="1" applyAlignment="1" applyProtection="1">
      <alignment horizontal="left" vertical="center" wrapText="1"/>
      <protection locked="0"/>
    </xf>
    <xf numFmtId="0" fontId="26" fillId="3" borderId="26" xfId="0" applyFont="1" applyFill="1" applyBorder="1" applyAlignment="1" applyProtection="1">
      <alignment horizontal="center" vertical="center" textRotation="90" wrapText="1"/>
      <protection locked="0"/>
    </xf>
    <xf numFmtId="0" fontId="26" fillId="3" borderId="29" xfId="0" applyFont="1" applyFill="1" applyBorder="1" applyAlignment="1" applyProtection="1">
      <alignment horizontal="center" vertical="center" textRotation="90" wrapText="1"/>
      <protection locked="0"/>
    </xf>
    <xf numFmtId="0" fontId="26" fillId="3" borderId="34" xfId="0" applyFont="1" applyFill="1" applyBorder="1" applyAlignment="1" applyProtection="1">
      <alignment horizontal="center" vertical="center" textRotation="90" wrapText="1"/>
      <protection locked="0"/>
    </xf>
    <xf numFmtId="0" fontId="26" fillId="3" borderId="35" xfId="0" applyFont="1" applyFill="1" applyBorder="1" applyAlignment="1" applyProtection="1">
      <alignment horizontal="center" vertical="center" textRotation="90" wrapText="1"/>
      <protection locked="0"/>
    </xf>
    <xf numFmtId="0" fontId="26" fillId="3" borderId="30" xfId="0" applyFont="1" applyFill="1" applyBorder="1" applyAlignment="1" applyProtection="1">
      <alignment horizontal="center" vertical="center" textRotation="90" wrapText="1"/>
      <protection locked="0"/>
    </xf>
    <xf numFmtId="0" fontId="26" fillId="3" borderId="32" xfId="0" applyFont="1" applyFill="1" applyBorder="1" applyAlignment="1" applyProtection="1">
      <alignment horizontal="center" vertical="center" textRotation="90" wrapText="1"/>
      <protection locked="0"/>
    </xf>
    <xf numFmtId="37" fontId="22" fillId="7" borderId="21" xfId="0" applyNumberFormat="1" applyFont="1" applyFill="1" applyBorder="1" applyAlignment="1">
      <alignment horizontal="right" vertical="center"/>
    </xf>
    <xf numFmtId="0" fontId="23" fillId="0" borderId="26" xfId="0" applyFont="1" applyBorder="1" applyAlignment="1" applyProtection="1">
      <alignment horizontal="center" vertical="center" textRotation="90" wrapText="1"/>
      <protection locked="0"/>
    </xf>
    <xf numFmtId="0" fontId="23" fillId="0" borderId="29" xfId="0" applyFont="1" applyBorder="1" applyAlignment="1" applyProtection="1">
      <alignment horizontal="center" vertical="center" textRotation="90" wrapText="1"/>
      <protection locked="0"/>
    </xf>
    <xf numFmtId="0" fontId="23" fillId="0" borderId="34" xfId="0" applyFont="1" applyBorder="1" applyAlignment="1" applyProtection="1">
      <alignment horizontal="center" vertical="center" textRotation="90" wrapText="1"/>
      <protection locked="0"/>
    </xf>
    <xf numFmtId="0" fontId="23" fillId="0" borderId="35" xfId="0" applyFont="1" applyBorder="1" applyAlignment="1" applyProtection="1">
      <alignment horizontal="center" vertical="center" textRotation="90" wrapText="1"/>
      <protection locked="0"/>
    </xf>
    <xf numFmtId="0" fontId="22" fillId="0" borderId="34" xfId="0" applyFont="1" applyBorder="1"/>
    <xf numFmtId="0" fontId="22" fillId="0" borderId="35" xfId="0" applyFont="1" applyBorder="1"/>
    <xf numFmtId="0" fontId="22" fillId="0" borderId="30" xfId="0" applyFont="1" applyBorder="1"/>
    <xf numFmtId="0" fontId="22" fillId="0" borderId="32" xfId="0" applyFont="1" applyBorder="1"/>
    <xf numFmtId="0" fontId="23" fillId="0" borderId="31" xfId="0" applyFont="1" applyBorder="1" applyAlignment="1" applyProtection="1">
      <alignment horizontal="left"/>
      <protection locked="0"/>
    </xf>
    <xf numFmtId="3" fontId="22" fillId="10" borderId="12" xfId="58" applyNumberFormat="1" applyFont="1" applyFill="1" applyBorder="1" applyAlignment="1" applyProtection="1">
      <alignment horizontal="right" vertical="center"/>
      <protection locked="0"/>
    </xf>
    <xf numFmtId="3" fontId="22" fillId="10" borderId="12" xfId="0" applyNumberFormat="1" applyFont="1" applyFill="1" applyBorder="1" applyAlignment="1">
      <alignment horizontal="right" vertical="center"/>
    </xf>
    <xf numFmtId="3" fontId="22" fillId="3" borderId="12" xfId="58" applyNumberFormat="1" applyFont="1" applyFill="1" applyBorder="1" applyAlignment="1" applyProtection="1">
      <alignment horizontal="right" vertical="center"/>
      <protection locked="0"/>
    </xf>
    <xf numFmtId="3" fontId="22" fillId="3" borderId="12" xfId="0" applyNumberFormat="1" applyFont="1" applyFill="1" applyBorder="1" applyAlignment="1">
      <alignment horizontal="right" vertical="center"/>
    </xf>
    <xf numFmtId="3" fontId="22" fillId="10" borderId="23" xfId="58" applyNumberFormat="1" applyFont="1" applyFill="1" applyBorder="1" applyAlignment="1" applyProtection="1">
      <alignment horizontal="right" vertical="center"/>
      <protection locked="0"/>
    </xf>
    <xf numFmtId="3" fontId="22" fillId="10" borderId="23" xfId="0" applyNumberFormat="1" applyFont="1" applyFill="1" applyBorder="1" applyAlignment="1">
      <alignment horizontal="right" vertical="center"/>
    </xf>
    <xf numFmtId="3" fontId="22" fillId="3" borderId="0" xfId="58" applyNumberFormat="1" applyFont="1" applyFill="1" applyAlignment="1" applyProtection="1">
      <alignment horizontal="right" vertical="center"/>
      <protection locked="0"/>
    </xf>
    <xf numFmtId="3" fontId="22" fillId="0" borderId="0" xfId="0" applyNumberFormat="1" applyFont="1" applyAlignment="1">
      <alignment horizontal="right" vertical="center"/>
    </xf>
    <xf numFmtId="3" fontId="22" fillId="0" borderId="12" xfId="0" applyNumberFormat="1" applyFont="1" applyBorder="1" applyAlignment="1">
      <alignment horizontal="right" vertical="center"/>
    </xf>
    <xf numFmtId="0" fontId="25" fillId="2" borderId="30" xfId="0" applyFont="1" applyFill="1" applyBorder="1" applyAlignment="1" applyProtection="1">
      <alignment horizontal="center" vertical="center" textRotation="90" wrapText="1"/>
      <protection locked="0"/>
    </xf>
    <xf numFmtId="0" fontId="25" fillId="2" borderId="32" xfId="0" applyFont="1" applyFill="1" applyBorder="1" applyAlignment="1" applyProtection="1">
      <alignment horizontal="center" vertical="center" textRotation="90" wrapText="1"/>
      <protection locked="0"/>
    </xf>
    <xf numFmtId="3" fontId="22" fillId="2" borderId="21" xfId="58" applyNumberFormat="1" applyFont="1" applyFill="1" applyBorder="1" applyAlignment="1" applyProtection="1">
      <alignment horizontal="right" vertical="center"/>
      <protection locked="0"/>
    </xf>
    <xf numFmtId="3" fontId="22" fillId="0" borderId="21" xfId="0" applyNumberFormat="1" applyFont="1" applyBorder="1" applyAlignment="1">
      <alignment horizontal="right" vertical="center"/>
    </xf>
    <xf numFmtId="3" fontId="22" fillId="7" borderId="21" xfId="1" applyNumberFormat="1" applyFont="1" applyFill="1" applyBorder="1" applyAlignment="1" applyProtection="1">
      <alignment horizontal="right" vertical="center"/>
      <protection locked="0"/>
    </xf>
    <xf numFmtId="3" fontId="22" fillId="7" borderId="21" xfId="0" applyNumberFormat="1" applyFont="1" applyFill="1" applyBorder="1" applyAlignment="1">
      <alignment horizontal="right" vertical="center"/>
    </xf>
    <xf numFmtId="0" fontId="22" fillId="10" borderId="4" xfId="0" applyFont="1" applyFill="1" applyBorder="1" applyAlignment="1" applyProtection="1">
      <alignment horizontal="left" vertical="center" wrapText="1"/>
      <protection locked="0"/>
    </xf>
    <xf numFmtId="0" fontId="23" fillId="2" borderId="27" xfId="0" applyFont="1" applyFill="1" applyBorder="1" applyAlignment="1" applyProtection="1">
      <alignment horizontal="center"/>
      <protection locked="0"/>
    </xf>
    <xf numFmtId="3" fontId="22" fillId="2" borderId="4" xfId="58" applyNumberFormat="1" applyFont="1" applyFill="1" applyBorder="1" applyAlignment="1" applyProtection="1">
      <alignment horizontal="right" vertical="center"/>
      <protection locked="0"/>
    </xf>
    <xf numFmtId="0" fontId="22" fillId="2" borderId="3" xfId="0" applyFont="1" applyFill="1" applyBorder="1" applyAlignment="1" applyProtection="1">
      <alignment horizontal="left" vertical="center" wrapText="1"/>
      <protection locked="0"/>
    </xf>
    <xf numFmtId="3" fontId="22" fillId="2" borderId="3" xfId="58" applyNumberFormat="1" applyFont="1" applyFill="1" applyBorder="1" applyAlignment="1" applyProtection="1">
      <alignment horizontal="right" vertical="center"/>
      <protection locked="0"/>
    </xf>
    <xf numFmtId="3" fontId="23" fillId="7" borderId="12" xfId="58" applyNumberFormat="1" applyFont="1" applyFill="1" applyBorder="1" applyAlignment="1" applyProtection="1">
      <alignment horizontal="right" vertical="center"/>
      <protection locked="0"/>
    </xf>
    <xf numFmtId="3" fontId="23" fillId="7" borderId="12" xfId="0" applyNumberFormat="1" applyFont="1" applyFill="1" applyBorder="1" applyAlignment="1">
      <alignment horizontal="right" vertical="center"/>
    </xf>
    <xf numFmtId="3" fontId="22" fillId="3" borderId="97" xfId="58" applyNumberFormat="1" applyFont="1" applyFill="1" applyBorder="1" applyAlignment="1" applyProtection="1">
      <alignment horizontal="right" vertical="center"/>
      <protection locked="0"/>
    </xf>
    <xf numFmtId="3" fontId="22" fillId="3" borderId="93" xfId="0" applyNumberFormat="1" applyFont="1" applyFill="1" applyBorder="1" applyAlignment="1">
      <alignment horizontal="right" vertical="center"/>
    </xf>
    <xf numFmtId="3" fontId="22" fillId="3" borderId="98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 applyProtection="1">
      <alignment horizontal="justify" vertical="center" wrapText="1"/>
      <protection locked="0"/>
    </xf>
    <xf numFmtId="3" fontId="23" fillId="10" borderId="31" xfId="58" applyNumberFormat="1" applyFont="1" applyFill="1" applyBorder="1" applyAlignment="1" applyProtection="1">
      <alignment horizontal="right" vertical="center"/>
      <protection locked="0"/>
    </xf>
    <xf numFmtId="0" fontId="5" fillId="10" borderId="24" xfId="0" applyFont="1" applyFill="1" applyBorder="1" applyAlignment="1" applyProtection="1">
      <alignment horizontal="justify" vertical="center"/>
      <protection locked="0"/>
    </xf>
    <xf numFmtId="0" fontId="23" fillId="2" borderId="26" xfId="0" applyFont="1" applyFill="1" applyBorder="1" applyAlignment="1" applyProtection="1">
      <alignment horizontal="center" vertical="center"/>
      <protection locked="0"/>
    </xf>
    <xf numFmtId="0" fontId="23" fillId="0" borderId="27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2" fillId="8" borderId="27" xfId="0" applyFont="1" applyFill="1" applyBorder="1" applyAlignment="1" applyProtection="1">
      <alignment horizontal="center" vertical="center" wrapText="1"/>
      <protection locked="0"/>
    </xf>
    <xf numFmtId="0" fontId="22" fillId="9" borderId="27" xfId="0" applyFont="1" applyFill="1" applyBorder="1" applyProtection="1">
      <protection locked="0"/>
    </xf>
    <xf numFmtId="0" fontId="22" fillId="9" borderId="29" xfId="0" applyFont="1" applyFill="1" applyBorder="1" applyProtection="1">
      <protection locked="0"/>
    </xf>
    <xf numFmtId="0" fontId="22" fillId="9" borderId="31" xfId="0" applyFont="1" applyFill="1" applyBorder="1" applyProtection="1">
      <protection locked="0"/>
    </xf>
    <xf numFmtId="0" fontId="22" fillId="9" borderId="32" xfId="0" applyFont="1" applyFill="1" applyBorder="1" applyProtection="1">
      <protection locked="0"/>
    </xf>
    <xf numFmtId="0" fontId="23" fillId="2" borderId="31" xfId="0" applyFont="1" applyFill="1" applyBorder="1" applyAlignment="1" applyProtection="1">
      <alignment horizontal="center" vertical="top"/>
      <protection locked="0"/>
    </xf>
    <xf numFmtId="0" fontId="17" fillId="2" borderId="31" xfId="0" applyFont="1" applyFill="1" applyBorder="1" applyAlignment="1" applyProtection="1">
      <alignment horizontal="center" vertical="top" wrapText="1"/>
      <protection locked="0"/>
    </xf>
    <xf numFmtId="0" fontId="22" fillId="2" borderId="34" xfId="0" applyFont="1" applyFill="1" applyBorder="1" applyAlignment="1" applyProtection="1">
      <alignment horizontal="left"/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16" fillId="2" borderId="37" xfId="0" applyFont="1" applyFill="1" applyBorder="1" applyAlignment="1" applyProtection="1">
      <alignment horizontal="justify" vertical="top"/>
      <protection locked="0"/>
    </xf>
    <xf numFmtId="0" fontId="16" fillId="2" borderId="38" xfId="0" applyFont="1" applyFill="1" applyBorder="1" applyAlignment="1" applyProtection="1">
      <alignment horizontal="justify" vertical="top"/>
      <protection locked="0"/>
    </xf>
    <xf numFmtId="3" fontId="23" fillId="2" borderId="38" xfId="0" applyNumberFormat="1" applyFont="1" applyFill="1" applyBorder="1" applyAlignment="1" applyProtection="1">
      <alignment horizontal="right"/>
      <protection locked="0"/>
    </xf>
    <xf numFmtId="3" fontId="23" fillId="2" borderId="39" xfId="0" applyNumberFormat="1" applyFont="1" applyFill="1" applyBorder="1" applyAlignment="1" applyProtection="1">
      <alignment horizontal="right"/>
      <protection locked="0"/>
    </xf>
    <xf numFmtId="0" fontId="5" fillId="6" borderId="38" xfId="0" applyFont="1" applyFill="1" applyBorder="1" applyAlignment="1" applyProtection="1">
      <alignment horizontal="distributed" vertical="top"/>
      <protection locked="0"/>
    </xf>
    <xf numFmtId="3" fontId="23" fillId="6" borderId="38" xfId="0" applyNumberFormat="1" applyFont="1" applyFill="1" applyBorder="1" applyAlignment="1" applyProtection="1">
      <alignment horizontal="right" vertical="center"/>
      <protection locked="0"/>
    </xf>
    <xf numFmtId="3" fontId="23" fillId="6" borderId="31" xfId="0" applyNumberFormat="1" applyFont="1" applyFill="1" applyBorder="1" applyAlignment="1" applyProtection="1">
      <alignment horizontal="right" vertical="center"/>
      <protection locked="0"/>
    </xf>
    <xf numFmtId="0" fontId="5" fillId="6" borderId="37" xfId="0" applyFont="1" applyFill="1" applyBorder="1" applyAlignment="1" applyProtection="1">
      <alignment horizontal="distributed" vertical="top"/>
      <protection locked="0"/>
    </xf>
    <xf numFmtId="0" fontId="22" fillId="0" borderId="26" xfId="0" applyFont="1" applyBorder="1" applyAlignment="1" applyProtection="1">
      <alignment horizontal="left" vertical="top"/>
      <protection locked="0"/>
    </xf>
    <xf numFmtId="0" fontId="22" fillId="0" borderId="27" xfId="0" applyFont="1" applyBorder="1" applyAlignment="1" applyProtection="1">
      <alignment horizontal="left" vertical="top"/>
      <protection locked="0"/>
    </xf>
    <xf numFmtId="0" fontId="22" fillId="0" borderId="29" xfId="0" applyFont="1" applyBorder="1" applyAlignment="1" applyProtection="1">
      <alignment horizontal="left" vertical="top"/>
      <protection locked="0"/>
    </xf>
    <xf numFmtId="3" fontId="23" fillId="6" borderId="0" xfId="0" applyNumberFormat="1" applyFont="1" applyFill="1" applyAlignment="1" applyProtection="1">
      <alignment horizontal="right" vertical="center"/>
      <protection locked="0"/>
    </xf>
    <xf numFmtId="3" fontId="23" fillId="6" borderId="39" xfId="0" applyNumberFormat="1" applyFont="1" applyFill="1" applyBorder="1" applyAlignment="1" applyProtection="1">
      <alignment horizontal="right" vertical="center"/>
      <protection locked="0"/>
    </xf>
    <xf numFmtId="0" fontId="22" fillId="3" borderId="30" xfId="0" applyFont="1" applyFill="1" applyBorder="1" applyAlignment="1">
      <alignment horizontal="left"/>
    </xf>
    <xf numFmtId="0" fontId="22" fillId="3" borderId="31" xfId="0" applyFont="1" applyFill="1" applyBorder="1" applyAlignment="1">
      <alignment horizontal="left"/>
    </xf>
    <xf numFmtId="0" fontId="22" fillId="3" borderId="32" xfId="0" applyFont="1" applyFill="1" applyBorder="1" applyAlignment="1">
      <alignment horizontal="left"/>
    </xf>
    <xf numFmtId="0" fontId="10" fillId="2" borderId="27" xfId="0" applyFont="1" applyFill="1" applyBorder="1" applyAlignment="1" applyProtection="1">
      <alignment horizontal="justify" vertical="top"/>
      <protection locked="0"/>
    </xf>
    <xf numFmtId="0" fontId="22" fillId="10" borderId="51" xfId="0" applyFont="1" applyFill="1" applyBorder="1" applyAlignment="1" applyProtection="1">
      <alignment horizontal="center" vertical="center"/>
      <protection locked="0"/>
    </xf>
    <xf numFmtId="0" fontId="22" fillId="10" borderId="52" xfId="0" applyFont="1" applyFill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left"/>
      <protection locked="0"/>
    </xf>
    <xf numFmtId="0" fontId="23" fillId="0" borderId="32" xfId="0" applyFont="1" applyBorder="1" applyAlignment="1" applyProtection="1">
      <alignment horizontal="left"/>
      <protection locked="0"/>
    </xf>
    <xf numFmtId="0" fontId="23" fillId="6" borderId="3" xfId="0" applyFont="1" applyFill="1" applyBorder="1" applyAlignment="1" applyProtection="1">
      <alignment horizontal="left" vertical="center"/>
      <protection locked="0"/>
    </xf>
    <xf numFmtId="3" fontId="23" fillId="0" borderId="70" xfId="59" applyNumberFormat="1" applyFont="1" applyFill="1" applyBorder="1" applyAlignment="1" applyProtection="1">
      <alignment horizontal="right" vertical="center"/>
      <protection locked="0"/>
    </xf>
    <xf numFmtId="3" fontId="23" fillId="0" borderId="25" xfId="59" applyNumberFormat="1" applyFont="1" applyFill="1" applyBorder="1" applyAlignment="1" applyProtection="1">
      <alignment horizontal="right" vertical="center"/>
      <protection locked="0"/>
    </xf>
    <xf numFmtId="3" fontId="23" fillId="0" borderId="80" xfId="59" applyNumberFormat="1" applyFont="1" applyFill="1" applyBorder="1" applyAlignment="1" applyProtection="1">
      <alignment horizontal="right" vertical="center"/>
      <protection locked="0"/>
    </xf>
    <xf numFmtId="0" fontId="22" fillId="0" borderId="102" xfId="0" applyFont="1" applyBorder="1" applyAlignment="1" applyProtection="1">
      <alignment horizontal="center" vertical="center" wrapText="1"/>
      <protection locked="0"/>
    </xf>
    <xf numFmtId="0" fontId="22" fillId="0" borderId="103" xfId="0" applyFont="1" applyBorder="1" applyAlignment="1" applyProtection="1">
      <alignment horizontal="center" vertical="center" wrapText="1"/>
      <protection locked="0"/>
    </xf>
    <xf numFmtId="37" fontId="23" fillId="5" borderId="8" xfId="58" applyNumberFormat="1" applyFont="1" applyFill="1" applyBorder="1" applyAlignment="1" applyProtection="1">
      <alignment horizontal="right" vertical="center"/>
      <protection locked="0"/>
    </xf>
    <xf numFmtId="37" fontId="23" fillId="5" borderId="11" xfId="58" applyNumberFormat="1" applyFont="1" applyFill="1" applyBorder="1" applyAlignment="1" applyProtection="1">
      <alignment horizontal="right" vertical="center"/>
      <protection locked="0"/>
    </xf>
    <xf numFmtId="37" fontId="23" fillId="5" borderId="81" xfId="58" applyNumberFormat="1" applyFont="1" applyFill="1" applyBorder="1" applyAlignment="1" applyProtection="1">
      <alignment horizontal="right" vertical="center"/>
      <protection locked="0"/>
    </xf>
    <xf numFmtId="37" fontId="5" fillId="7" borderId="131" xfId="0" applyNumberFormat="1" applyFont="1" applyFill="1" applyBorder="1" applyAlignment="1">
      <alignment horizontal="center" vertical="center" wrapText="1"/>
    </xf>
    <xf numFmtId="37" fontId="5" fillId="7" borderId="11" xfId="0" applyNumberFormat="1" applyFont="1" applyFill="1" applyBorder="1" applyAlignment="1">
      <alignment horizontal="center" vertical="center" wrapText="1"/>
    </xf>
    <xf numFmtId="37" fontId="5" fillId="7" borderId="8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22" fillId="10" borderId="64" xfId="0" applyFont="1" applyFill="1" applyBorder="1" applyAlignment="1" applyProtection="1">
      <alignment horizontal="center" vertical="center"/>
      <protection locked="0"/>
    </xf>
    <xf numFmtId="0" fontId="22" fillId="10" borderId="67" xfId="0" applyFont="1" applyFill="1" applyBorder="1" applyAlignment="1" applyProtection="1">
      <alignment horizontal="center" vertical="center"/>
      <protection locked="0"/>
    </xf>
    <xf numFmtId="0" fontId="22" fillId="10" borderId="94" xfId="0" applyFont="1" applyFill="1" applyBorder="1" applyAlignment="1" applyProtection="1">
      <alignment horizontal="center" vertical="center"/>
      <protection locked="0"/>
    </xf>
    <xf numFmtId="0" fontId="22" fillId="10" borderId="95" xfId="0" applyFont="1" applyFill="1" applyBorder="1" applyAlignment="1" applyProtection="1">
      <alignment horizontal="center" vertical="center"/>
      <protection locked="0"/>
    </xf>
    <xf numFmtId="37" fontId="22" fillId="5" borderId="114" xfId="0" applyNumberFormat="1" applyFont="1" applyFill="1" applyBorder="1" applyAlignment="1">
      <alignment horizontal="right" vertical="center"/>
    </xf>
    <xf numFmtId="37" fontId="22" fillId="5" borderId="113" xfId="0" applyNumberFormat="1" applyFont="1" applyFill="1" applyBorder="1" applyAlignment="1">
      <alignment horizontal="right" vertical="center"/>
    </xf>
    <xf numFmtId="37" fontId="22" fillId="5" borderId="122" xfId="0" applyNumberFormat="1" applyFont="1" applyFill="1" applyBorder="1" applyAlignment="1">
      <alignment horizontal="right" vertical="center"/>
    </xf>
    <xf numFmtId="37" fontId="23" fillId="7" borderId="99" xfId="0" applyNumberFormat="1" applyFont="1" applyFill="1" applyBorder="1" applyAlignment="1">
      <alignment horizontal="right" vertical="center"/>
    </xf>
    <xf numFmtId="37" fontId="23" fillId="7" borderId="118" xfId="0" applyNumberFormat="1" applyFont="1" applyFill="1" applyBorder="1" applyAlignment="1">
      <alignment horizontal="right" vertical="center"/>
    </xf>
    <xf numFmtId="37" fontId="23" fillId="7" borderId="124" xfId="0" applyNumberFormat="1" applyFont="1" applyFill="1" applyBorder="1" applyAlignment="1">
      <alignment horizontal="right" vertical="center"/>
    </xf>
    <xf numFmtId="0" fontId="7" fillId="10" borderId="123" xfId="0" applyFont="1" applyFill="1" applyBorder="1" applyAlignment="1" applyProtection="1">
      <alignment horizontal="justify" vertical="center" wrapText="1"/>
      <protection locked="0"/>
    </xf>
    <xf numFmtId="0" fontId="7" fillId="10" borderId="118" xfId="0" applyFont="1" applyFill="1" applyBorder="1" applyAlignment="1" applyProtection="1">
      <alignment horizontal="justify" vertical="center" wrapText="1"/>
      <protection locked="0"/>
    </xf>
    <xf numFmtId="0" fontId="7" fillId="10" borderId="100" xfId="0" applyFont="1" applyFill="1" applyBorder="1" applyAlignment="1" applyProtection="1">
      <alignment horizontal="justify" vertical="center" wrapText="1"/>
      <protection locked="0"/>
    </xf>
    <xf numFmtId="0" fontId="22" fillId="6" borderId="91" xfId="0" applyFont="1" applyFill="1" applyBorder="1" applyAlignment="1" applyProtection="1">
      <alignment horizontal="left" vertical="center"/>
      <protection locked="0"/>
    </xf>
    <xf numFmtId="0" fontId="22" fillId="6" borderId="92" xfId="0" applyFont="1" applyFill="1" applyBorder="1" applyAlignment="1" applyProtection="1">
      <alignment horizontal="left" vertical="center"/>
      <protection locked="0"/>
    </xf>
    <xf numFmtId="0" fontId="22" fillId="7" borderId="68" xfId="0" applyFont="1" applyFill="1" applyBorder="1" applyAlignment="1" applyProtection="1">
      <alignment horizontal="left" vertical="center"/>
      <protection locked="0"/>
    </xf>
    <xf numFmtId="0" fontId="22" fillId="7" borderId="12" xfId="0" applyFont="1" applyFill="1" applyBorder="1" applyAlignment="1" applyProtection="1">
      <alignment horizontal="left" vertical="center"/>
      <protection locked="0"/>
    </xf>
    <xf numFmtId="0" fontId="22" fillId="6" borderId="51" xfId="0" applyFont="1" applyFill="1" applyBorder="1" applyAlignment="1" applyProtection="1">
      <alignment horizontal="center" vertical="center"/>
      <protection locked="0"/>
    </xf>
    <xf numFmtId="0" fontId="22" fillId="6" borderId="52" xfId="0" applyFont="1" applyFill="1" applyBorder="1" applyAlignment="1" applyProtection="1">
      <alignment horizontal="center" vertical="center"/>
      <protection locked="0"/>
    </xf>
    <xf numFmtId="0" fontId="22" fillId="6" borderId="68" xfId="0" applyFont="1" applyFill="1" applyBorder="1" applyAlignment="1" applyProtection="1">
      <alignment horizontal="left" vertical="center" wrapText="1"/>
      <protection locked="0"/>
    </xf>
    <xf numFmtId="0" fontId="22" fillId="6" borderId="12" xfId="0" applyFont="1" applyFill="1" applyBorder="1" applyAlignment="1" applyProtection="1">
      <alignment horizontal="left" vertical="center" wrapText="1"/>
      <protection locked="0"/>
    </xf>
    <xf numFmtId="0" fontId="24" fillId="3" borderId="55" xfId="0" applyFont="1" applyFill="1" applyBorder="1" applyAlignment="1" applyProtection="1">
      <alignment horizontal="center" vertical="center" textRotation="90" wrapText="1"/>
      <protection locked="0"/>
    </xf>
    <xf numFmtId="0" fontId="24" fillId="3" borderId="71" xfId="0" applyFont="1" applyFill="1" applyBorder="1" applyAlignment="1" applyProtection="1">
      <alignment horizontal="center" vertical="center" textRotation="90" wrapText="1"/>
      <protection locked="0"/>
    </xf>
    <xf numFmtId="0" fontId="22" fillId="6" borderId="120" xfId="0" applyFont="1" applyFill="1" applyBorder="1" applyAlignment="1" applyProtection="1">
      <alignment horizontal="center" vertical="center"/>
      <protection locked="0"/>
    </xf>
    <xf numFmtId="0" fontId="22" fillId="6" borderId="121" xfId="0" applyFont="1" applyFill="1" applyBorder="1" applyAlignment="1" applyProtection="1">
      <alignment horizontal="center" vertical="center"/>
      <protection locked="0"/>
    </xf>
    <xf numFmtId="0" fontId="5" fillId="5" borderId="85" xfId="0" applyFont="1" applyFill="1" applyBorder="1" applyAlignment="1" applyProtection="1">
      <alignment horizontal="justify" vertical="center" wrapText="1"/>
      <protection locked="0"/>
    </xf>
    <xf numFmtId="0" fontId="5" fillId="5" borderId="86" xfId="0" applyFont="1" applyFill="1" applyBorder="1" applyAlignment="1" applyProtection="1">
      <alignment horizontal="justify" vertical="center" wrapText="1"/>
      <protection locked="0"/>
    </xf>
    <xf numFmtId="0" fontId="22" fillId="7" borderId="94" xfId="0" applyFont="1" applyFill="1" applyBorder="1" applyAlignment="1" applyProtection="1">
      <alignment horizontal="center" vertical="center"/>
      <protection locked="0"/>
    </xf>
    <xf numFmtId="0" fontId="22" fillId="7" borderId="95" xfId="0" applyFont="1" applyFill="1" applyBorder="1" applyAlignment="1" applyProtection="1">
      <alignment horizontal="center" vertical="center"/>
      <protection locked="0"/>
    </xf>
    <xf numFmtId="0" fontId="22" fillId="7" borderId="126" xfId="0" applyFont="1" applyFill="1" applyBorder="1" applyAlignment="1" applyProtection="1">
      <alignment horizontal="center" vertical="center"/>
      <protection locked="0"/>
    </xf>
    <xf numFmtId="0" fontId="22" fillId="7" borderId="36" xfId="0" applyFont="1" applyFill="1" applyBorder="1" applyAlignment="1" applyProtection="1">
      <alignment horizontal="center" vertical="center"/>
      <protection locked="0"/>
    </xf>
    <xf numFmtId="37" fontId="22" fillId="7" borderId="127" xfId="0" applyNumberFormat="1" applyFont="1" applyFill="1" applyBorder="1" applyAlignment="1">
      <alignment horizontal="right" vertical="center"/>
    </xf>
    <xf numFmtId="37" fontId="22" fillId="7" borderId="128" xfId="0" applyNumberFormat="1" applyFont="1" applyFill="1" applyBorder="1" applyAlignment="1">
      <alignment horizontal="right" vertical="center"/>
    </xf>
    <xf numFmtId="0" fontId="7" fillId="5" borderId="77" xfId="0" applyFont="1" applyFill="1" applyBorder="1" applyAlignment="1" applyProtection="1">
      <alignment horizontal="justify" vertical="center" wrapText="1"/>
      <protection locked="0"/>
    </xf>
    <xf numFmtId="0" fontId="15" fillId="7" borderId="21" xfId="0" applyFont="1" applyFill="1" applyBorder="1" applyAlignment="1" applyProtection="1">
      <alignment horizontal="justify" vertical="center" wrapText="1"/>
      <protection locked="0"/>
    </xf>
    <xf numFmtId="0" fontId="15" fillId="7" borderId="12" xfId="0" applyFont="1" applyFill="1" applyBorder="1" applyAlignment="1" applyProtection="1">
      <alignment horizontal="justify" vertical="center" wrapText="1"/>
      <protection locked="0"/>
    </xf>
    <xf numFmtId="0" fontId="23" fillId="10" borderId="19" xfId="0" applyFont="1" applyFill="1" applyBorder="1" applyAlignment="1" applyProtection="1">
      <alignment horizontal="center" vertical="center"/>
      <protection locked="0"/>
    </xf>
    <xf numFmtId="0" fontId="23" fillId="10" borderId="53" xfId="0" applyFont="1" applyFill="1" applyBorder="1" applyAlignment="1" applyProtection="1">
      <alignment horizontal="center" vertical="center"/>
      <protection locked="0"/>
    </xf>
    <xf numFmtId="0" fontId="22" fillId="0" borderId="107" xfId="0" applyFont="1" applyBorder="1" applyAlignment="1" applyProtection="1">
      <alignment horizontal="center" vertical="center"/>
      <protection locked="0"/>
    </xf>
    <xf numFmtId="0" fontId="22" fillId="0" borderId="108" xfId="0" applyFont="1" applyBorder="1" applyAlignment="1" applyProtection="1">
      <alignment horizontal="center" vertical="center"/>
      <protection locked="0"/>
    </xf>
    <xf numFmtId="0" fontId="22" fillId="7" borderId="78" xfId="0" applyFont="1" applyFill="1" applyBorder="1" applyAlignment="1" applyProtection="1">
      <alignment horizontal="center" vertical="center"/>
      <protection locked="0"/>
    </xf>
    <xf numFmtId="0" fontId="22" fillId="7" borderId="79" xfId="0" applyFont="1" applyFill="1" applyBorder="1" applyAlignment="1" applyProtection="1">
      <alignment horizontal="center" vertical="center"/>
      <protection locked="0"/>
    </xf>
    <xf numFmtId="37" fontId="23" fillId="7" borderId="9" xfId="0" applyNumberFormat="1" applyFont="1" applyFill="1" applyBorder="1" applyAlignment="1">
      <alignment horizontal="right" vertical="center"/>
    </xf>
    <xf numFmtId="37" fontId="23" fillId="7" borderId="88" xfId="0" applyNumberFormat="1" applyFont="1" applyFill="1" applyBorder="1" applyAlignment="1">
      <alignment horizontal="right" vertical="center"/>
    </xf>
    <xf numFmtId="0" fontId="22" fillId="6" borderId="110" xfId="0" applyFont="1" applyFill="1" applyBorder="1" applyAlignment="1" applyProtection="1">
      <alignment horizontal="center" vertical="center"/>
      <protection locked="0"/>
    </xf>
    <xf numFmtId="0" fontId="22" fillId="6" borderId="111" xfId="0" applyFont="1" applyFill="1" applyBorder="1" applyAlignment="1" applyProtection="1">
      <alignment horizontal="center" vertical="center"/>
      <protection locked="0"/>
    </xf>
    <xf numFmtId="37" fontId="23" fillId="7" borderId="117" xfId="0" applyNumberFormat="1" applyFont="1" applyFill="1" applyBorder="1" applyAlignment="1">
      <alignment horizontal="right" vertical="center"/>
    </xf>
    <xf numFmtId="37" fontId="23" fillId="7" borderId="119" xfId="0" applyNumberFormat="1" applyFont="1" applyFill="1" applyBorder="1" applyAlignment="1">
      <alignment horizontal="right" vertical="center"/>
    </xf>
    <xf numFmtId="37" fontId="22" fillId="0" borderId="14" xfId="0" applyNumberFormat="1" applyFont="1" applyBorder="1" applyAlignment="1">
      <alignment horizontal="right" vertical="center"/>
    </xf>
    <xf numFmtId="37" fontId="22" fillId="0" borderId="109" xfId="0" applyNumberFormat="1" applyFont="1" applyBorder="1" applyAlignment="1">
      <alignment horizontal="right" vertical="center"/>
    </xf>
    <xf numFmtId="37" fontId="22" fillId="7" borderId="86" xfId="0" applyNumberFormat="1" applyFont="1" applyFill="1" applyBorder="1" applyAlignment="1">
      <alignment horizontal="right" vertical="center"/>
    </xf>
    <xf numFmtId="37" fontId="22" fillId="7" borderId="87" xfId="0" applyNumberFormat="1" applyFont="1" applyFill="1" applyBorder="1" applyAlignment="1">
      <alignment horizontal="right" vertical="center"/>
    </xf>
    <xf numFmtId="0" fontId="5" fillId="7" borderId="101" xfId="0" applyFont="1" applyFill="1" applyBorder="1" applyAlignment="1" applyProtection="1">
      <alignment horizontal="justify" vertical="center" wrapText="1"/>
      <protection locked="0"/>
    </xf>
    <xf numFmtId="0" fontId="5" fillId="7" borderId="9" xfId="0" applyFont="1" applyFill="1" applyBorder="1" applyAlignment="1" applyProtection="1">
      <alignment horizontal="justify" vertical="center" wrapText="1"/>
      <protection locked="0"/>
    </xf>
    <xf numFmtId="3" fontId="5" fillId="2" borderId="131" xfId="58" applyNumberFormat="1" applyFont="1" applyFill="1" applyBorder="1" applyAlignment="1" applyProtection="1">
      <alignment horizontal="center" vertical="center" wrapText="1"/>
      <protection locked="0"/>
    </xf>
    <xf numFmtId="3" fontId="5" fillId="2" borderId="11" xfId="58" applyNumberFormat="1" applyFont="1" applyFill="1" applyBorder="1" applyAlignment="1" applyProtection="1">
      <alignment horizontal="center" vertical="center" wrapText="1"/>
      <protection locked="0"/>
    </xf>
    <xf numFmtId="3" fontId="5" fillId="2" borderId="130" xfId="58" applyNumberFormat="1" applyFont="1" applyFill="1" applyBorder="1" applyAlignment="1" applyProtection="1">
      <alignment horizontal="center" vertical="center" wrapText="1"/>
      <protection locked="0"/>
    </xf>
    <xf numFmtId="0" fontId="23" fillId="7" borderId="12" xfId="0" applyFont="1" applyFill="1" applyBorder="1" applyAlignment="1" applyProtection="1">
      <alignment horizontal="justify" vertical="center" wrapText="1"/>
      <protection locked="0"/>
    </xf>
    <xf numFmtId="0" fontId="11" fillId="7" borderId="116" xfId="0" applyFont="1" applyFill="1" applyBorder="1" applyAlignment="1" applyProtection="1">
      <alignment horizontal="left" vertical="center" wrapText="1"/>
      <protection locked="0"/>
    </xf>
    <xf numFmtId="0" fontId="11" fillId="7" borderId="117" xfId="0" applyFont="1" applyFill="1" applyBorder="1" applyAlignment="1" applyProtection="1">
      <alignment horizontal="left" vertical="center" wrapText="1"/>
      <protection locked="0"/>
    </xf>
    <xf numFmtId="0" fontId="22" fillId="0" borderId="69" xfId="0" applyFont="1" applyBorder="1" applyAlignment="1" applyProtection="1">
      <alignment horizontal="justify" vertical="center" wrapText="1"/>
      <protection locked="0"/>
    </xf>
    <xf numFmtId="0" fontId="22" fillId="0" borderId="106" xfId="0" applyFont="1" applyBorder="1" applyAlignment="1" applyProtection="1">
      <alignment horizontal="justify" vertical="center" wrapText="1"/>
      <protection locked="0"/>
    </xf>
    <xf numFmtId="3" fontId="23" fillId="10" borderId="4" xfId="58" applyNumberFormat="1" applyFont="1" applyFill="1" applyBorder="1" applyAlignment="1" applyProtection="1">
      <alignment horizontal="right" vertical="center"/>
      <protection locked="0"/>
    </xf>
    <xf numFmtId="0" fontId="22" fillId="10" borderId="4" xfId="0" applyFont="1" applyFill="1" applyBorder="1" applyAlignment="1" applyProtection="1">
      <alignment horizontal="justify" vertical="center" wrapText="1"/>
      <protection locked="0"/>
    </xf>
    <xf numFmtId="0" fontId="22" fillId="5" borderId="112" xfId="0" applyFont="1" applyFill="1" applyBorder="1" applyAlignment="1" applyProtection="1">
      <alignment horizontal="left" vertical="center" wrapText="1"/>
      <protection locked="0"/>
    </xf>
    <xf numFmtId="0" fontId="22" fillId="5" borderId="113" xfId="0" applyFont="1" applyFill="1" applyBorder="1" applyAlignment="1" applyProtection="1">
      <alignment horizontal="left" vertical="center" wrapText="1"/>
      <protection locked="0"/>
    </xf>
    <xf numFmtId="0" fontId="22" fillId="7" borderId="125" xfId="0" applyFont="1" applyFill="1" applyBorder="1" applyAlignment="1" applyProtection="1">
      <alignment horizontal="left" vertical="center" wrapText="1"/>
      <protection locked="0"/>
    </xf>
    <xf numFmtId="0" fontId="23" fillId="7" borderId="76" xfId="0" applyFont="1" applyFill="1" applyBorder="1" applyAlignment="1" applyProtection="1">
      <alignment horizontal="left" vertical="center" wrapText="1"/>
      <protection locked="0"/>
    </xf>
    <xf numFmtId="0" fontId="23" fillId="7" borderId="77" xfId="0" applyFont="1" applyFill="1" applyBorder="1" applyAlignment="1" applyProtection="1">
      <alignment horizontal="left" vertical="center" wrapText="1"/>
      <protection locked="0"/>
    </xf>
    <xf numFmtId="37" fontId="22" fillId="5" borderId="86" xfId="0" applyNumberFormat="1" applyFont="1" applyFill="1" applyBorder="1" applyAlignment="1">
      <alignment horizontal="right" vertical="center"/>
    </xf>
    <xf numFmtId="37" fontId="22" fillId="5" borderId="87" xfId="0" applyNumberFormat="1" applyFont="1" applyFill="1" applyBorder="1" applyAlignment="1">
      <alignment horizontal="right" vertical="center"/>
    </xf>
    <xf numFmtId="0" fontId="23" fillId="7" borderId="104" xfId="0" applyFont="1" applyFill="1" applyBorder="1" applyAlignment="1" applyProtection="1">
      <alignment horizontal="center" vertical="center"/>
      <protection locked="0"/>
    </xf>
    <xf numFmtId="0" fontId="23" fillId="7" borderId="105" xfId="0" applyFont="1" applyFill="1" applyBorder="1" applyAlignment="1" applyProtection="1">
      <alignment horizontal="center" vertical="center"/>
      <protection locked="0"/>
    </xf>
    <xf numFmtId="0" fontId="7" fillId="0" borderId="19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06" xfId="0" applyFont="1" applyBorder="1" applyAlignment="1">
      <alignment horizontal="center" vertical="center"/>
    </xf>
    <xf numFmtId="0" fontId="7" fillId="0" borderId="19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7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89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0" fillId="0" borderId="195" xfId="0" applyBorder="1" applyAlignment="1">
      <alignment horizontal="center"/>
    </xf>
    <xf numFmtId="0" fontId="0" fillId="0" borderId="206" xfId="0" applyBorder="1" applyAlignment="1">
      <alignment horizontal="center"/>
    </xf>
    <xf numFmtId="0" fontId="0" fillId="0" borderId="197" xfId="0" applyBorder="1" applyAlignment="1">
      <alignment horizontal="center"/>
    </xf>
    <xf numFmtId="0" fontId="0" fillId="0" borderId="207" xfId="0" applyBorder="1" applyAlignment="1">
      <alignment horizontal="center"/>
    </xf>
    <xf numFmtId="0" fontId="0" fillId="0" borderId="120" xfId="0" applyBorder="1" applyAlignment="1">
      <alignment horizontal="center"/>
    </xf>
    <xf numFmtId="0" fontId="0" fillId="0" borderId="121" xfId="0" applyBorder="1" applyAlignment="1">
      <alignment horizontal="center"/>
    </xf>
    <xf numFmtId="0" fontId="7" fillId="18" borderId="137" xfId="0" applyFont="1" applyFill="1" applyBorder="1" applyAlignment="1">
      <alignment horizontal="center"/>
    </xf>
    <xf numFmtId="0" fontId="7" fillId="18" borderId="138" xfId="0" applyFon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0" fontId="7" fillId="20" borderId="137" xfId="0" applyFont="1" applyFill="1" applyBorder="1" applyAlignment="1">
      <alignment horizontal="center"/>
    </xf>
    <xf numFmtId="0" fontId="7" fillId="20" borderId="138" xfId="0" applyFont="1" applyFill="1" applyBorder="1" applyAlignment="1">
      <alignment horizontal="center"/>
    </xf>
    <xf numFmtId="0" fontId="7" fillId="13" borderId="148" xfId="0" applyFont="1" applyFill="1" applyBorder="1" applyAlignment="1">
      <alignment horizontal="center"/>
    </xf>
    <xf numFmtId="0" fontId="7" fillId="13" borderId="149" xfId="0" applyFont="1" applyFill="1" applyBorder="1" applyAlignment="1">
      <alignment horizontal="center"/>
    </xf>
    <xf numFmtId="0" fontId="7" fillId="13" borderId="191" xfId="0" applyFont="1" applyFill="1" applyBorder="1" applyAlignment="1">
      <alignment horizontal="center"/>
    </xf>
    <xf numFmtId="0" fontId="7" fillId="13" borderId="190" xfId="0" applyFont="1" applyFill="1" applyBorder="1" applyAlignment="1">
      <alignment horizontal="center"/>
    </xf>
    <xf numFmtId="0" fontId="7" fillId="13" borderId="150" xfId="0" applyFont="1" applyFill="1" applyBorder="1" applyAlignment="1">
      <alignment horizontal="center"/>
    </xf>
    <xf numFmtId="0" fontId="7" fillId="13" borderId="140" xfId="0" applyFont="1" applyFill="1" applyBorder="1" applyAlignment="1">
      <alignment horizontal="center"/>
    </xf>
    <xf numFmtId="0" fontId="7" fillId="13" borderId="141" xfId="0" applyFont="1" applyFill="1" applyBorder="1" applyAlignment="1">
      <alignment horizontal="center"/>
    </xf>
    <xf numFmtId="10" fontId="7" fillId="13" borderId="141" xfId="4" applyNumberFormat="1" applyFont="1" applyFill="1" applyBorder="1" applyAlignment="1">
      <alignment horizontal="center"/>
    </xf>
    <xf numFmtId="10" fontId="7" fillId="13" borderId="150" xfId="4" applyNumberFormat="1" applyFont="1" applyFill="1" applyBorder="1" applyAlignment="1">
      <alignment horizontal="center"/>
    </xf>
    <xf numFmtId="0" fontId="7" fillId="13" borderId="161" xfId="0" applyFont="1" applyFill="1" applyBorder="1" applyAlignment="1">
      <alignment horizontal="center"/>
    </xf>
    <xf numFmtId="0" fontId="7" fillId="13" borderId="22" xfId="0" applyFont="1" applyFill="1" applyBorder="1" applyAlignment="1">
      <alignment horizontal="center"/>
    </xf>
    <xf numFmtId="0" fontId="7" fillId="13" borderId="175" xfId="0" applyFont="1" applyFill="1" applyBorder="1" applyAlignment="1">
      <alignment horizontal="center"/>
    </xf>
    <xf numFmtId="0" fontId="0" fillId="0" borderId="202" xfId="0" applyBorder="1" applyAlignment="1">
      <alignment horizontal="center" vertical="center"/>
    </xf>
    <xf numFmtId="0" fontId="0" fillId="0" borderId="192" xfId="0" applyBorder="1" applyAlignment="1">
      <alignment horizontal="center" vertical="center"/>
    </xf>
    <xf numFmtId="178" fontId="0" fillId="0" borderId="202" xfId="0" applyNumberFormat="1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178" fontId="0" fillId="30" borderId="145" xfId="0" applyNumberFormat="1" applyFill="1" applyBorder="1" applyAlignment="1">
      <alignment horizontal="center" vertical="center"/>
    </xf>
    <xf numFmtId="178" fontId="0" fillId="30" borderId="147" xfId="0" applyNumberFormat="1" applyFill="1" applyBorder="1" applyAlignment="1">
      <alignment horizontal="center" vertical="center"/>
    </xf>
    <xf numFmtId="42" fontId="30" fillId="20" borderId="161" xfId="1189" applyFont="1" applyFill="1" applyBorder="1" applyAlignment="1">
      <alignment horizontal="center" vertical="center"/>
    </xf>
    <xf numFmtId="42" fontId="30" fillId="20" borderId="175" xfId="1189" applyFont="1" applyFill="1" applyBorder="1" applyAlignment="1">
      <alignment horizontal="center" vertical="center"/>
    </xf>
    <xf numFmtId="2" fontId="0" fillId="0" borderId="161" xfId="0" applyNumberFormat="1" applyBorder="1" applyAlignment="1">
      <alignment horizontal="center" vertical="center"/>
    </xf>
    <xf numFmtId="2" fontId="0" fillId="0" borderId="175" xfId="0" applyNumberFormat="1" applyBorder="1" applyAlignment="1">
      <alignment horizontal="center" vertical="center"/>
    </xf>
    <xf numFmtId="42" fontId="35" fillId="0" borderId="161" xfId="1189" applyBorder="1" applyAlignment="1">
      <alignment horizontal="center" vertical="center"/>
    </xf>
    <xf numFmtId="42" fontId="35" fillId="0" borderId="175" xfId="1189" applyBorder="1" applyAlignment="1">
      <alignment horizontal="center" vertical="center"/>
    </xf>
    <xf numFmtId="42" fontId="35" fillId="0" borderId="186" xfId="1189" applyBorder="1" applyAlignment="1">
      <alignment horizontal="center" vertical="center"/>
    </xf>
    <xf numFmtId="42" fontId="35" fillId="0" borderId="185" xfId="1189" applyBorder="1" applyAlignment="1">
      <alignment horizontal="center" vertical="center"/>
    </xf>
    <xf numFmtId="177" fontId="35" fillId="0" borderId="188" xfId="1189" applyNumberFormat="1" applyBorder="1" applyAlignment="1">
      <alignment horizontal="center" vertical="center"/>
    </xf>
    <xf numFmtId="177" fontId="35" fillId="0" borderId="187" xfId="1189" applyNumberFormat="1" applyBorder="1" applyAlignment="1">
      <alignment horizontal="center" vertical="center"/>
    </xf>
    <xf numFmtId="0" fontId="7" fillId="0" borderId="182" xfId="0" applyFont="1" applyBorder="1" applyAlignment="1">
      <alignment horizontal="center" vertical="center"/>
    </xf>
    <xf numFmtId="0" fontId="0" fillId="0" borderId="182" xfId="0" applyBorder="1" applyAlignment="1">
      <alignment horizontal="center"/>
    </xf>
    <xf numFmtId="178" fontId="0" fillId="31" borderId="137" xfId="0" applyNumberFormat="1" applyFill="1" applyBorder="1" applyAlignment="1">
      <alignment horizontal="center" vertical="center"/>
    </xf>
    <xf numFmtId="178" fontId="0" fillId="31" borderId="139" xfId="0" applyNumberFormat="1" applyFill="1" applyBorder="1" applyAlignment="1">
      <alignment horizontal="center" vertical="center"/>
    </xf>
    <xf numFmtId="0" fontId="30" fillId="20" borderId="136" xfId="0" applyFont="1" applyFill="1" applyBorder="1" applyAlignment="1">
      <alignment horizontal="center" vertical="center"/>
    </xf>
    <xf numFmtId="174" fontId="27" fillId="0" borderId="167" xfId="1185" applyNumberFormat="1" applyBorder="1" applyAlignment="1">
      <alignment horizontal="center" vertical="center"/>
    </xf>
    <xf numFmtId="174" fontId="27" fillId="0" borderId="178" xfId="1185" applyNumberFormat="1" applyBorder="1" applyAlignment="1">
      <alignment horizontal="center" vertical="center"/>
    </xf>
    <xf numFmtId="174" fontId="27" fillId="0" borderId="176" xfId="1185" applyNumberFormat="1" applyBorder="1" applyAlignment="1">
      <alignment horizontal="center" vertical="center"/>
    </xf>
    <xf numFmtId="174" fontId="27" fillId="0" borderId="179" xfId="1185" applyNumberFormat="1" applyBorder="1" applyAlignment="1">
      <alignment horizontal="center" vertical="center"/>
    </xf>
    <xf numFmtId="174" fontId="30" fillId="20" borderId="161" xfId="1185" applyNumberFormat="1" applyFont="1" applyFill="1" applyBorder="1" applyAlignment="1">
      <alignment horizontal="center" vertical="center"/>
    </xf>
    <xf numFmtId="174" fontId="30" fillId="20" borderId="175" xfId="1185" applyNumberFormat="1" applyFont="1" applyFill="1" applyBorder="1" applyAlignment="1">
      <alignment horizontal="center" vertical="center"/>
    </xf>
    <xf numFmtId="176" fontId="30" fillId="20" borderId="161" xfId="0" applyNumberFormat="1" applyFont="1" applyFill="1" applyBorder="1" applyAlignment="1">
      <alignment horizontal="center" vertical="center"/>
    </xf>
    <xf numFmtId="176" fontId="30" fillId="20" borderId="175" xfId="0" applyNumberFormat="1" applyFont="1" applyFill="1" applyBorder="1" applyAlignment="1">
      <alignment horizontal="center" vertical="center"/>
    </xf>
    <xf numFmtId="174" fontId="27" fillId="0" borderId="200" xfId="1185" applyNumberFormat="1" applyBorder="1" applyAlignment="1">
      <alignment horizontal="center" vertical="center"/>
    </xf>
    <xf numFmtId="174" fontId="27" fillId="0" borderId="201" xfId="1185" applyNumberFormat="1" applyBorder="1" applyAlignment="1">
      <alignment horizontal="center" vertical="center"/>
    </xf>
    <xf numFmtId="175" fontId="27" fillId="0" borderId="167" xfId="1185" applyNumberFormat="1" applyBorder="1" applyAlignment="1">
      <alignment horizontal="center" vertical="center"/>
    </xf>
    <xf numFmtId="175" fontId="27" fillId="0" borderId="178" xfId="1185" applyNumberFormat="1" applyBorder="1" applyAlignment="1">
      <alignment horizontal="center" vertical="center"/>
    </xf>
    <xf numFmtId="175" fontId="30" fillId="0" borderId="167" xfId="1185" applyNumberFormat="1" applyFont="1" applyBorder="1" applyAlignment="1">
      <alignment horizontal="center" vertical="center"/>
    </xf>
    <xf numFmtId="175" fontId="30" fillId="0" borderId="178" xfId="1185" applyNumberFormat="1" applyFont="1" applyBorder="1" applyAlignment="1">
      <alignment horizontal="center" vertical="center"/>
    </xf>
    <xf numFmtId="0" fontId="7" fillId="11" borderId="161" xfId="0" applyFont="1" applyFill="1" applyBorder="1" applyAlignment="1">
      <alignment horizontal="center"/>
    </xf>
    <xf numFmtId="0" fontId="7" fillId="11" borderId="162" xfId="0" applyFont="1" applyFill="1" applyBorder="1" applyAlignment="1">
      <alignment horizontal="center"/>
    </xf>
    <xf numFmtId="0" fontId="7" fillId="11" borderId="148" xfId="0" applyFont="1" applyFill="1" applyBorder="1" applyAlignment="1">
      <alignment horizontal="center"/>
    </xf>
    <xf numFmtId="0" fontId="7" fillId="11" borderId="141" xfId="0" applyFont="1" applyFill="1" applyBorder="1" applyAlignment="1">
      <alignment horizontal="center"/>
    </xf>
    <xf numFmtId="0" fontId="7" fillId="11" borderId="142" xfId="0" applyFont="1" applyFill="1" applyBorder="1" applyAlignment="1">
      <alignment horizontal="center"/>
    </xf>
    <xf numFmtId="0" fontId="7" fillId="11" borderId="137" xfId="0" applyFont="1" applyFill="1" applyBorder="1" applyAlignment="1">
      <alignment horizontal="center"/>
    </xf>
    <xf numFmtId="0" fontId="7" fillId="11" borderId="1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5" fillId="0" borderId="182" xfId="0" applyFont="1" applyBorder="1" applyAlignment="1">
      <alignment horizontal="center" vertical="center"/>
    </xf>
    <xf numFmtId="0" fontId="37" fillId="0" borderId="182" xfId="0" applyFont="1" applyBorder="1" applyAlignment="1">
      <alignment horizontal="center" vertical="center"/>
    </xf>
    <xf numFmtId="168" fontId="7" fillId="15" borderId="161" xfId="1185" applyNumberFormat="1" applyFont="1" applyFill="1" applyBorder="1" applyAlignment="1">
      <alignment horizontal="center"/>
    </xf>
    <xf numFmtId="168" fontId="7" fillId="15" borderId="170" xfId="1185" applyNumberFormat="1" applyFont="1" applyFill="1" applyBorder="1" applyAlignment="1">
      <alignment horizontal="center"/>
    </xf>
    <xf numFmtId="168" fontId="7" fillId="15" borderId="175" xfId="1185" applyNumberFormat="1" applyFont="1" applyFill="1" applyBorder="1" applyAlignment="1">
      <alignment horizontal="center"/>
    </xf>
    <xf numFmtId="168" fontId="0" fillId="0" borderId="161" xfId="1185" applyNumberFormat="1" applyFont="1" applyBorder="1" applyAlignment="1">
      <alignment horizontal="center"/>
    </xf>
    <xf numFmtId="168" fontId="0" fillId="0" borderId="170" xfId="1185" applyNumberFormat="1" applyFont="1" applyBorder="1" applyAlignment="1">
      <alignment horizontal="center"/>
    </xf>
    <xf numFmtId="168" fontId="0" fillId="0" borderId="175" xfId="1185" applyNumberFormat="1" applyFont="1" applyBorder="1" applyAlignment="1">
      <alignment horizontal="center"/>
    </xf>
    <xf numFmtId="0" fontId="25" fillId="0" borderId="195" xfId="0" applyFont="1" applyBorder="1" applyAlignment="1">
      <alignment horizontal="center" vertical="center"/>
    </xf>
    <xf numFmtId="0" fontId="25" fillId="0" borderId="206" xfId="0" applyFont="1" applyBorder="1" applyAlignment="1">
      <alignment horizontal="center" vertical="center"/>
    </xf>
    <xf numFmtId="0" fontId="25" fillId="0" borderId="197" xfId="0" applyFont="1" applyBorder="1" applyAlignment="1">
      <alignment horizontal="center" vertical="center"/>
    </xf>
    <xf numFmtId="0" fontId="25" fillId="0" borderId="207" xfId="0" applyFont="1" applyBorder="1" applyAlignment="1">
      <alignment horizontal="center" vertical="center"/>
    </xf>
    <xf numFmtId="0" fontId="25" fillId="0" borderId="120" xfId="0" applyFont="1" applyBorder="1" applyAlignment="1">
      <alignment horizontal="center" vertical="center"/>
    </xf>
    <xf numFmtId="0" fontId="25" fillId="0" borderId="121" xfId="0" applyFont="1" applyBorder="1" applyAlignment="1">
      <alignment horizontal="center" vertical="center"/>
    </xf>
    <xf numFmtId="0" fontId="7" fillId="14" borderId="137" xfId="0" applyFont="1" applyFill="1" applyBorder="1" applyAlignment="1">
      <alignment horizontal="center"/>
    </xf>
    <xf numFmtId="0" fontId="7" fillId="14" borderId="138" xfId="0" applyFont="1" applyFill="1" applyBorder="1" applyAlignment="1">
      <alignment horizontal="center"/>
    </xf>
    <xf numFmtId="0" fontId="7" fillId="16" borderId="137" xfId="0" applyFont="1" applyFill="1" applyBorder="1" applyAlignment="1">
      <alignment horizontal="center"/>
    </xf>
    <xf numFmtId="0" fontId="7" fillId="16" borderId="138" xfId="0" applyFont="1" applyFill="1" applyBorder="1" applyAlignment="1">
      <alignment horizontal="center"/>
    </xf>
    <xf numFmtId="0" fontId="7" fillId="15" borderId="148" xfId="0" applyFont="1" applyFill="1" applyBorder="1" applyAlignment="1">
      <alignment horizontal="center"/>
    </xf>
    <xf numFmtId="0" fontId="7" fillId="15" borderId="149" xfId="0" applyFont="1" applyFill="1" applyBorder="1" applyAlignment="1">
      <alignment horizontal="center"/>
    </xf>
    <xf numFmtId="0" fontId="7" fillId="15" borderId="150" xfId="0" applyFont="1" applyFill="1" applyBorder="1" applyAlignment="1">
      <alignment horizontal="center"/>
    </xf>
    <xf numFmtId="0" fontId="7" fillId="15" borderId="137" xfId="0" applyFont="1" applyFill="1" applyBorder="1" applyAlignment="1">
      <alignment horizontal="center"/>
    </xf>
    <xf numFmtId="0" fontId="7" fillId="15" borderId="138" xfId="0" applyFont="1" applyFill="1" applyBorder="1" applyAlignment="1">
      <alignment horizontal="center"/>
    </xf>
    <xf numFmtId="0" fontId="7" fillId="15" borderId="161" xfId="0" applyFont="1" applyFill="1" applyBorder="1" applyAlignment="1">
      <alignment horizontal="center"/>
    </xf>
    <xf numFmtId="0" fontId="7" fillId="15" borderId="170" xfId="0" applyFont="1" applyFill="1" applyBorder="1" applyAlignment="1">
      <alignment horizontal="center"/>
    </xf>
    <xf numFmtId="0" fontId="7" fillId="15" borderId="162" xfId="0" applyFont="1" applyFill="1" applyBorder="1" applyAlignment="1">
      <alignment horizontal="center"/>
    </xf>
    <xf numFmtId="0" fontId="0" fillId="0" borderId="171" xfId="0" applyBorder="1" applyAlignment="1">
      <alignment horizontal="center"/>
    </xf>
    <xf numFmtId="0" fontId="0" fillId="0" borderId="172" xfId="0" applyBorder="1" applyAlignment="1">
      <alignment horizontal="center"/>
    </xf>
    <xf numFmtId="0" fontId="0" fillId="0" borderId="165" xfId="0" applyBorder="1" applyAlignment="1">
      <alignment horizontal="center"/>
    </xf>
    <xf numFmtId="0" fontId="0" fillId="0" borderId="155" xfId="0" applyBorder="1" applyAlignment="1">
      <alignment horizontal="center"/>
    </xf>
    <xf numFmtId="0" fontId="0" fillId="0" borderId="173" xfId="0" applyBorder="1" applyAlignment="1">
      <alignment horizontal="center"/>
    </xf>
    <xf numFmtId="0" fontId="0" fillId="0" borderId="160" xfId="0" applyBorder="1" applyAlignment="1">
      <alignment horizontal="center"/>
    </xf>
    <xf numFmtId="0" fontId="7" fillId="16" borderId="148" xfId="0" applyFont="1" applyFill="1" applyBorder="1" applyAlignment="1">
      <alignment horizontal="center"/>
    </xf>
    <xf numFmtId="0" fontId="7" fillId="16" borderId="149" xfId="0" applyFont="1" applyFill="1" applyBorder="1" applyAlignment="1">
      <alignment horizontal="center"/>
    </xf>
    <xf numFmtId="0" fontId="7" fillId="16" borderId="150" xfId="0" applyFont="1" applyFill="1" applyBorder="1" applyAlignment="1">
      <alignment horizontal="center"/>
    </xf>
    <xf numFmtId="0" fontId="0" fillId="0" borderId="164" xfId="0" applyBorder="1" applyAlignment="1">
      <alignment horizontal="center"/>
    </xf>
    <xf numFmtId="0" fontId="0" fillId="0" borderId="167" xfId="0" applyBorder="1" applyAlignment="1">
      <alignment horizontal="center"/>
    </xf>
    <xf numFmtId="0" fontId="7" fillId="16" borderId="161" xfId="0" applyFont="1" applyFill="1" applyBorder="1" applyAlignment="1">
      <alignment horizontal="center"/>
    </xf>
    <xf numFmtId="0" fontId="7" fillId="16" borderId="162" xfId="0" applyFont="1" applyFill="1" applyBorder="1" applyAlignment="1">
      <alignment horizontal="center"/>
    </xf>
    <xf numFmtId="0" fontId="5" fillId="0" borderId="164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0" fillId="0" borderId="154" xfId="0" applyBorder="1" applyAlignment="1">
      <alignment horizontal="center"/>
    </xf>
    <xf numFmtId="0" fontId="0" fillId="0" borderId="174" xfId="0" applyBorder="1" applyAlignment="1">
      <alignment horizontal="center"/>
    </xf>
    <xf numFmtId="0" fontId="0" fillId="0" borderId="159" xfId="0" applyBorder="1" applyAlignment="1">
      <alignment horizontal="center"/>
    </xf>
    <xf numFmtId="0" fontId="7" fillId="16" borderId="170" xfId="0" applyFont="1" applyFill="1" applyBorder="1" applyAlignment="1">
      <alignment horizontal="center"/>
    </xf>
    <xf numFmtId="167" fontId="22" fillId="0" borderId="135" xfId="1185" applyNumberFormat="1" applyFont="1" applyFill="1" applyBorder="1" applyAlignment="1" applyProtection="1">
      <alignment horizontal="right" vertical="center"/>
      <protection locked="0"/>
    </xf>
    <xf numFmtId="167" fontId="23" fillId="17" borderId="135" xfId="1185" applyNumberFormat="1" applyFont="1" applyFill="1" applyBorder="1" applyAlignment="1" applyProtection="1">
      <alignment horizontal="right" vertical="center"/>
      <protection locked="0"/>
    </xf>
    <xf numFmtId="0" fontId="7" fillId="0" borderId="155" xfId="0" applyFont="1" applyBorder="1" applyAlignment="1">
      <alignment horizontal="left" vertical="center"/>
    </xf>
    <xf numFmtId="0" fontId="7" fillId="0" borderId="205" xfId="0" applyFont="1" applyBorder="1" applyAlignment="1">
      <alignment horizontal="left" vertical="center"/>
    </xf>
    <xf numFmtId="0" fontId="38" fillId="0" borderId="195" xfId="0" applyFont="1" applyBorder="1" applyAlignment="1">
      <alignment horizontal="center" vertical="center"/>
    </xf>
    <xf numFmtId="0" fontId="38" fillId="0" borderId="206" xfId="0" applyFont="1" applyBorder="1" applyAlignment="1">
      <alignment horizontal="center" vertical="center"/>
    </xf>
    <xf numFmtId="0" fontId="38" fillId="0" borderId="197" xfId="0" applyFont="1" applyBorder="1" applyAlignment="1">
      <alignment horizontal="center" vertical="center"/>
    </xf>
    <xf numFmtId="0" fontId="38" fillId="0" borderId="207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21" xfId="0" applyFont="1" applyBorder="1" applyAlignment="1">
      <alignment horizontal="center" vertical="center"/>
    </xf>
    <xf numFmtId="167" fontId="22" fillId="12" borderId="135" xfId="1185" applyNumberFormat="1" applyFont="1" applyFill="1" applyBorder="1" applyAlignment="1" applyProtection="1">
      <alignment horizontal="right" vertical="center"/>
      <protection locked="0"/>
    </xf>
    <xf numFmtId="167" fontId="22" fillId="0" borderId="182" xfId="1185" applyNumberFormat="1" applyFont="1" applyFill="1" applyBorder="1" applyAlignment="1" applyProtection="1">
      <alignment horizontal="right" vertical="center"/>
      <protection locked="0"/>
    </xf>
    <xf numFmtId="167" fontId="23" fillId="18" borderId="182" xfId="1185" applyNumberFormat="1" applyFont="1" applyFill="1" applyBorder="1" applyAlignment="1" applyProtection="1">
      <alignment horizontal="right" vertical="center"/>
      <protection locked="0"/>
    </xf>
    <xf numFmtId="0" fontId="7" fillId="0" borderId="155" xfId="0" applyFont="1" applyBorder="1" applyAlignment="1">
      <alignment horizontal="left"/>
    </xf>
    <xf numFmtId="0" fontId="7" fillId="0" borderId="205" xfId="0" applyFont="1" applyBorder="1" applyAlignment="1">
      <alignment horizontal="left"/>
    </xf>
    <xf numFmtId="0" fontId="37" fillId="0" borderId="195" xfId="0" applyFont="1" applyBorder="1" applyAlignment="1">
      <alignment horizontal="center" vertical="center"/>
    </xf>
    <xf numFmtId="0" fontId="37" fillId="0" borderId="206" xfId="0" applyFont="1" applyBorder="1" applyAlignment="1">
      <alignment horizontal="center" vertical="center"/>
    </xf>
    <xf numFmtId="0" fontId="37" fillId="0" borderId="197" xfId="0" applyFont="1" applyBorder="1" applyAlignment="1">
      <alignment horizontal="center" vertical="center"/>
    </xf>
    <xf numFmtId="0" fontId="37" fillId="0" borderId="207" xfId="0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121" xfId="0" applyFont="1" applyBorder="1" applyAlignment="1">
      <alignment horizontal="center" vertical="center"/>
    </xf>
    <xf numFmtId="0" fontId="7" fillId="0" borderId="155" xfId="0" applyFont="1" applyBorder="1" applyAlignment="1">
      <alignment horizontal="center" vertical="center"/>
    </xf>
    <xf numFmtId="0" fontId="7" fillId="0" borderId="205" xfId="0" applyFont="1" applyBorder="1" applyAlignment="1">
      <alignment horizontal="center" vertical="center"/>
    </xf>
    <xf numFmtId="0" fontId="32" fillId="0" borderId="182" xfId="1186" applyFont="1" applyBorder="1" applyAlignment="1">
      <alignment vertical="center" wrapText="1"/>
    </xf>
    <xf numFmtId="0" fontId="1" fillId="0" borderId="182" xfId="1186" applyFont="1" applyBorder="1" applyAlignment="1">
      <alignment vertical="center" wrapText="1"/>
    </xf>
    <xf numFmtId="0" fontId="32" fillId="22" borderId="152" xfId="1186" applyFont="1" applyFill="1" applyBorder="1" applyAlignment="1">
      <alignment horizontal="left" vertical="center" wrapText="1"/>
    </xf>
    <xf numFmtId="0" fontId="1" fillId="22" borderId="182" xfId="1186" applyFont="1" applyFill="1" applyBorder="1" applyAlignment="1">
      <alignment horizontal="left" vertical="center" wrapText="1"/>
    </xf>
    <xf numFmtId="0" fontId="1" fillId="22" borderId="155" xfId="1186" applyFont="1" applyFill="1" applyBorder="1" applyAlignment="1">
      <alignment horizontal="left" vertical="center" wrapText="1"/>
    </xf>
    <xf numFmtId="0" fontId="31" fillId="22" borderId="160" xfId="1186" applyFont="1" applyFill="1" applyBorder="1" applyAlignment="1">
      <alignment horizontal="center" vertical="center" wrapText="1"/>
    </xf>
    <xf numFmtId="0" fontId="30" fillId="22" borderId="182" xfId="1186" applyFont="1" applyFill="1" applyBorder="1" applyAlignment="1">
      <alignment horizontal="center" vertical="center" wrapText="1"/>
    </xf>
    <xf numFmtId="0" fontId="31" fillId="21" borderId="155" xfId="1186" applyFont="1" applyFill="1" applyBorder="1" applyAlignment="1">
      <alignment horizontal="center" vertical="center" wrapText="1"/>
    </xf>
    <xf numFmtId="0" fontId="31" fillId="21" borderId="173" xfId="1186" applyFont="1" applyFill="1" applyBorder="1" applyAlignment="1">
      <alignment horizontal="center" vertical="center" wrapText="1"/>
    </xf>
    <xf numFmtId="0" fontId="31" fillId="21" borderId="160" xfId="1186" applyFont="1" applyFill="1" applyBorder="1" applyAlignment="1">
      <alignment horizontal="center" vertical="center" wrapText="1"/>
    </xf>
    <xf numFmtId="0" fontId="30" fillId="21" borderId="182" xfId="1186" applyFont="1" applyFill="1" applyBorder="1" applyAlignment="1">
      <alignment horizontal="center" vertical="center" wrapText="1"/>
    </xf>
    <xf numFmtId="0" fontId="31" fillId="22" borderId="184" xfId="1186" applyFont="1" applyFill="1" applyBorder="1" applyAlignment="1">
      <alignment vertical="center" wrapText="1"/>
    </xf>
    <xf numFmtId="0" fontId="30" fillId="22" borderId="184" xfId="1186" applyFont="1" applyFill="1" applyBorder="1" applyAlignment="1">
      <alignment vertical="center" wrapText="1"/>
    </xf>
    <xf numFmtId="0" fontId="32" fillId="0" borderId="155" xfId="1186" applyFont="1" applyBorder="1" applyAlignment="1">
      <alignment vertical="center" wrapText="1"/>
    </xf>
    <xf numFmtId="0" fontId="32" fillId="0" borderId="173" xfId="1186" applyFont="1" applyBorder="1" applyAlignment="1">
      <alignment vertical="center" wrapText="1"/>
    </xf>
    <xf numFmtId="0" fontId="32" fillId="0" borderId="160" xfId="1186" applyFont="1" applyBorder="1" applyAlignment="1">
      <alignment vertical="center" wrapText="1"/>
    </xf>
    <xf numFmtId="0" fontId="31" fillId="0" borderId="182" xfId="1186" applyFont="1" applyBorder="1" applyAlignment="1">
      <alignment horizontal="center" vertical="center" wrapText="1"/>
    </xf>
    <xf numFmtId="0" fontId="30" fillId="0" borderId="182" xfId="1186" applyFont="1" applyBorder="1" applyAlignment="1">
      <alignment horizontal="center" vertical="center" wrapText="1"/>
    </xf>
    <xf numFmtId="0" fontId="32" fillId="21" borderId="184" xfId="1186" applyFont="1" applyFill="1" applyBorder="1" applyAlignment="1">
      <alignment vertical="center" wrapText="1"/>
    </xf>
    <xf numFmtId="0" fontId="1" fillId="21" borderId="184" xfId="1186" applyFont="1" applyFill="1" applyBorder="1" applyAlignment="1">
      <alignment vertical="center" wrapText="1"/>
    </xf>
    <xf numFmtId="0" fontId="32" fillId="21" borderId="152" xfId="1186" applyFont="1" applyFill="1" applyBorder="1" applyAlignment="1"/>
    <xf numFmtId="0" fontId="1" fillId="21" borderId="182" xfId="1186" applyFont="1" applyFill="1" applyBorder="1" applyAlignment="1"/>
    <xf numFmtId="0" fontId="1" fillId="21" borderId="155" xfId="1186" applyFont="1" applyFill="1" applyBorder="1" applyAlignment="1"/>
    <xf numFmtId="0" fontId="1" fillId="0" borderId="155" xfId="1186" applyFont="1" applyBorder="1" applyAlignment="1">
      <alignment horizontal="left" vertical="center" wrapText="1"/>
    </xf>
    <xf numFmtId="0" fontId="32" fillId="22" borderId="184" xfId="1186" applyFont="1" applyFill="1" applyBorder="1" applyAlignment="1">
      <alignment vertical="center" wrapText="1"/>
    </xf>
    <xf numFmtId="0" fontId="1" fillId="22" borderId="184" xfId="1186" applyFont="1" applyFill="1" applyBorder="1" applyAlignment="1">
      <alignment vertical="center" wrapText="1"/>
    </xf>
    <xf numFmtId="0" fontId="32" fillId="22" borderId="152" xfId="1186" applyFont="1" applyFill="1" applyBorder="1" applyAlignment="1"/>
    <xf numFmtId="0" fontId="1" fillId="22" borderId="182" xfId="1186" applyFont="1" applyFill="1" applyBorder="1" applyAlignment="1"/>
    <xf numFmtId="0" fontId="1" fillId="22" borderId="155" xfId="1186" applyFont="1" applyFill="1" applyBorder="1" applyAlignment="1"/>
    <xf numFmtId="0" fontId="31" fillId="22" borderId="182" xfId="1186" applyFont="1" applyFill="1" applyBorder="1" applyAlignment="1">
      <alignment horizontal="center" vertical="center" wrapText="1"/>
    </xf>
    <xf numFmtId="0" fontId="31" fillId="25" borderId="182" xfId="1186" applyFont="1" applyFill="1" applyBorder="1" applyAlignment="1">
      <alignment horizontal="center" vertical="center" wrapText="1"/>
    </xf>
    <xf numFmtId="0" fontId="1" fillId="25" borderId="182" xfId="1186" applyFont="1" applyFill="1" applyBorder="1" applyAlignment="1">
      <alignment horizontal="center" vertical="center" wrapText="1"/>
    </xf>
    <xf numFmtId="0" fontId="31" fillId="23" borderId="184" xfId="1186" applyFont="1" applyFill="1" applyBorder="1" applyAlignment="1"/>
    <xf numFmtId="0" fontId="30" fillId="23" borderId="184" xfId="1186" applyFont="1" applyFill="1" applyBorder="1" applyAlignment="1"/>
    <xf numFmtId="0" fontId="32" fillId="23" borderId="152" xfId="1186" applyFont="1" applyFill="1" applyBorder="1" applyAlignment="1"/>
    <xf numFmtId="0" fontId="32" fillId="23" borderId="182" xfId="1186" applyFont="1" applyFill="1" applyBorder="1" applyAlignment="1"/>
    <xf numFmtId="0" fontId="31" fillId="22" borderId="184" xfId="1186" applyFont="1" applyFill="1" applyBorder="1" applyAlignment="1"/>
    <xf numFmtId="0" fontId="32" fillId="22" borderId="182" xfId="1186" applyFont="1" applyFill="1" applyBorder="1" applyAlignment="1"/>
    <xf numFmtId="0" fontId="32" fillId="22" borderId="155" xfId="1186" applyFont="1" applyFill="1" applyBorder="1" applyAlignment="1"/>
    <xf numFmtId="0" fontId="39" fillId="5" borderId="182" xfId="1186" applyFont="1" applyFill="1" applyBorder="1" applyAlignment="1">
      <alignment horizontal="center" vertical="center" wrapText="1"/>
    </xf>
    <xf numFmtId="0" fontId="34" fillId="5" borderId="182" xfId="1186" applyFont="1" applyFill="1" applyBorder="1" applyAlignment="1">
      <alignment horizontal="center" vertical="center" wrapText="1"/>
    </xf>
    <xf numFmtId="0" fontId="7" fillId="0" borderId="182" xfId="0" applyFont="1" applyBorder="1" applyAlignment="1">
      <alignment horizontal="left" vertical="center"/>
    </xf>
    <xf numFmtId="0" fontId="7" fillId="0" borderId="182" xfId="0" applyFont="1" applyBorder="1" applyAlignment="1">
      <alignment horizontal="left"/>
    </xf>
    <xf numFmtId="0" fontId="24" fillId="0" borderId="19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06" xfId="0" applyFont="1" applyBorder="1" applyAlignment="1">
      <alignment horizontal="center" vertical="center"/>
    </xf>
    <xf numFmtId="0" fontId="24" fillId="0" borderId="19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07" xfId="0" applyFont="1" applyBorder="1" applyAlignment="1">
      <alignment horizontal="center" vertical="center"/>
    </xf>
    <xf numFmtId="0" fontId="24" fillId="0" borderId="120" xfId="0" applyFont="1" applyBorder="1" applyAlignment="1">
      <alignment horizontal="center" vertical="center"/>
    </xf>
    <xf numFmtId="0" fontId="24" fillId="0" borderId="189" xfId="0" applyFont="1" applyBorder="1" applyAlignment="1">
      <alignment horizontal="center" vertical="center"/>
    </xf>
    <xf numFmtId="0" fontId="24" fillId="0" borderId="121" xfId="0" applyFont="1" applyBorder="1" applyAlignment="1">
      <alignment horizontal="center" vertical="center"/>
    </xf>
    <xf numFmtId="0" fontId="7" fillId="28" borderId="137" xfId="0" applyFont="1" applyFill="1" applyBorder="1" applyAlignment="1">
      <alignment horizontal="center"/>
    </xf>
    <xf numFmtId="0" fontId="7" fillId="28" borderId="138" xfId="0" applyFont="1" applyFill="1" applyBorder="1" applyAlignment="1">
      <alignment horizontal="center"/>
    </xf>
  </cellXfs>
  <cellStyles count="1190">
    <cellStyle name="Hipervínculo 2" xfId="1157" xr:uid="{00000000-0005-0000-0000-000000000000}"/>
    <cellStyle name="Hipervínculo 2 2" xfId="1162" xr:uid="{00000000-0005-0000-0000-000001000000}"/>
    <cellStyle name="Hipervínculo 3" xfId="1159" xr:uid="{00000000-0005-0000-0000-000002000000}"/>
    <cellStyle name="Hipervínculo 3 2" xfId="1177" xr:uid="{00000000-0005-0000-0000-000003000000}"/>
    <cellStyle name="Hipervínculo 3 3" xfId="1174" xr:uid="{00000000-0005-0000-0000-000004000000}"/>
    <cellStyle name="Hipervínculo 4" xfId="1161" xr:uid="{00000000-0005-0000-0000-000005000000}"/>
    <cellStyle name="Hipervínculo 5" xfId="1179" xr:uid="{00000000-0005-0000-0000-000006000000}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3" builtinId="9" hidden="1"/>
    <cellStyle name="Hipervínculo visitado" xfId="144" builtinId="9" hidden="1"/>
    <cellStyle name="Hipervínculo visitado" xfId="145" builtinId="9" hidden="1"/>
    <cellStyle name="Hipervínculo visitado" xfId="146" builtinId="9" hidden="1"/>
    <cellStyle name="Hipervínculo visitado" xfId="147" builtinId="9" hidden="1"/>
    <cellStyle name="Hipervínculo visitado" xfId="148" builtinId="9" hidden="1"/>
    <cellStyle name="Hipervínculo visitado" xfId="149" builtinId="9" hidden="1"/>
    <cellStyle name="Hipervínculo visitado" xfId="150" builtinId="9" hidden="1"/>
    <cellStyle name="Hipervínculo visitado" xfId="151" builtinId="9" hidden="1"/>
    <cellStyle name="Hipervínculo visitado" xfId="152" builtinId="9" hidden="1"/>
    <cellStyle name="Hipervínculo visitado" xfId="153" builtinId="9" hidden="1"/>
    <cellStyle name="Hipervínculo visitado" xfId="154" builtinId="9" hidden="1"/>
    <cellStyle name="Hipervínculo visitado" xfId="155" builtinId="9" hidden="1"/>
    <cellStyle name="Hipervínculo visitado" xfId="156" builtinId="9" hidden="1"/>
    <cellStyle name="Hipervínculo visitado" xfId="157" builtinId="9" hidden="1"/>
    <cellStyle name="Hipervínculo visitado" xfId="158" builtinId="9" hidden="1"/>
    <cellStyle name="Hipervínculo visitado" xfId="159" builtinId="9" hidden="1"/>
    <cellStyle name="Hipervínculo visitado" xfId="160" builtinId="9" hidden="1"/>
    <cellStyle name="Hipervínculo visitado" xfId="161" builtinId="9" hidden="1"/>
    <cellStyle name="Hipervínculo visitado" xfId="162" builtinId="9" hidden="1"/>
    <cellStyle name="Hipervínculo visitado" xfId="163" builtinId="9" hidden="1"/>
    <cellStyle name="Hipervínculo visitado" xfId="164" builtinId="9" hidden="1"/>
    <cellStyle name="Hipervínculo visitado" xfId="165" builtinId="9" hidden="1"/>
    <cellStyle name="Hipervínculo visitado" xfId="166" builtinId="9" hidden="1"/>
    <cellStyle name="Hipervínculo visitado" xfId="167" builtinId="9" hidden="1"/>
    <cellStyle name="Hipervínculo visitado" xfId="168" builtinId="9" hidden="1"/>
    <cellStyle name="Hipervínculo visitado" xfId="169" builtinId="9" hidden="1"/>
    <cellStyle name="Hipervínculo visitado" xfId="170" builtinId="9" hidden="1"/>
    <cellStyle name="Hipervínculo visitado" xfId="171" builtinId="9" hidden="1"/>
    <cellStyle name="Hipervínculo visitado" xfId="172" builtinId="9" hidden="1"/>
    <cellStyle name="Hipervínculo visitado" xfId="173" builtinId="9" hidden="1"/>
    <cellStyle name="Hipervínculo visitado" xfId="174" builtinId="9" hidden="1"/>
    <cellStyle name="Hipervínculo visitado" xfId="175" builtinId="9" hidden="1"/>
    <cellStyle name="Hipervínculo visitado" xfId="176" builtinId="9" hidden="1"/>
    <cellStyle name="Hipervínculo visitado" xfId="177" builtinId="9" hidden="1"/>
    <cellStyle name="Hipervínculo visitado" xfId="178" builtinId="9" hidden="1"/>
    <cellStyle name="Hipervínculo visitado" xfId="179" builtinId="9" hidden="1"/>
    <cellStyle name="Hipervínculo visitado" xfId="180" builtinId="9" hidden="1"/>
    <cellStyle name="Hipervínculo visitado" xfId="181" builtinId="9" hidden="1"/>
    <cellStyle name="Hipervínculo visitado" xfId="182" builtinId="9" hidden="1"/>
    <cellStyle name="Hipervínculo visitado" xfId="183" builtinId="9" hidden="1"/>
    <cellStyle name="Hipervínculo visitado" xfId="184" builtinId="9" hidden="1"/>
    <cellStyle name="Hipervínculo visitado" xfId="185" builtinId="9" hidden="1"/>
    <cellStyle name="Hipervínculo visitado" xfId="186" builtinId="9" hidden="1"/>
    <cellStyle name="Hipervínculo visitado" xfId="187" builtinId="9" hidden="1"/>
    <cellStyle name="Hipervínculo visitado" xfId="188" builtinId="9" hidden="1"/>
    <cellStyle name="Hipervínculo visitado" xfId="189" builtinId="9" hidden="1"/>
    <cellStyle name="Hipervínculo visitado" xfId="190" builtinId="9" hidden="1"/>
    <cellStyle name="Hipervínculo visitado" xfId="191" builtinId="9" hidden="1"/>
    <cellStyle name="Hipervínculo visitado" xfId="192" builtinId="9" hidden="1"/>
    <cellStyle name="Hipervínculo visitado" xfId="193" builtinId="9" hidden="1"/>
    <cellStyle name="Hipervínculo visitado" xfId="194" builtinId="9" hidden="1"/>
    <cellStyle name="Hipervínculo visitado" xfId="195" builtinId="9" hidden="1"/>
    <cellStyle name="Hipervínculo visitado" xfId="196" builtinId="9" hidden="1"/>
    <cellStyle name="Hipervínculo visitado" xfId="197" builtinId="9" hidden="1"/>
    <cellStyle name="Hipervínculo visitado" xfId="198" builtinId="9" hidden="1"/>
    <cellStyle name="Hipervínculo visitado" xfId="199" builtinId="9" hidden="1"/>
    <cellStyle name="Hipervínculo visitado" xfId="200" builtinId="9" hidden="1"/>
    <cellStyle name="Hipervínculo visitado" xfId="201" builtinId="9" hidden="1"/>
    <cellStyle name="Hipervínculo visitado" xfId="202" builtinId="9" hidden="1"/>
    <cellStyle name="Hipervínculo visitado" xfId="203" builtinId="9" hidden="1"/>
    <cellStyle name="Hipervínculo visitado" xfId="204" builtinId="9" hidden="1"/>
    <cellStyle name="Hipervínculo visitado" xfId="205" builtinId="9" hidden="1"/>
    <cellStyle name="Hipervínculo visitado" xfId="206" builtinId="9" hidden="1"/>
    <cellStyle name="Hipervínculo visitado" xfId="207" builtinId="9" hidden="1"/>
    <cellStyle name="Hipervínculo visitado" xfId="208" builtinId="9" hidden="1"/>
    <cellStyle name="Hipervínculo visitado" xfId="209" builtinId="9" hidden="1"/>
    <cellStyle name="Hipervínculo visitado" xfId="210" builtinId="9" hidden="1"/>
    <cellStyle name="Hipervínculo visitado" xfId="211" builtinId="9" hidden="1"/>
    <cellStyle name="Hipervínculo visitado" xfId="212" builtinId="9" hidden="1"/>
    <cellStyle name="Hipervínculo visitado" xfId="213" builtinId="9" hidden="1"/>
    <cellStyle name="Hipervínculo visitado" xfId="214" builtinId="9" hidden="1"/>
    <cellStyle name="Hipervínculo visitado" xfId="215" builtinId="9" hidden="1"/>
    <cellStyle name="Hipervínculo visitado" xfId="216" builtinId="9" hidden="1"/>
    <cellStyle name="Hipervínculo visitado" xfId="217" builtinId="9" hidden="1"/>
    <cellStyle name="Hipervínculo visitado" xfId="218" builtinId="9" hidden="1"/>
    <cellStyle name="Hipervínculo visitado" xfId="219" builtinId="9" hidden="1"/>
    <cellStyle name="Hipervínculo visitado" xfId="220" builtinId="9" hidden="1"/>
    <cellStyle name="Hipervínculo visitado" xfId="221" builtinId="9" hidden="1"/>
    <cellStyle name="Hipervínculo visitado" xfId="222" builtinId="9" hidden="1"/>
    <cellStyle name="Hipervínculo visitado" xfId="223" builtinId="9" hidden="1"/>
    <cellStyle name="Hipervínculo visitado" xfId="224" builtinId="9" hidden="1"/>
    <cellStyle name="Hipervínculo visitado" xfId="225" builtinId="9" hidden="1"/>
    <cellStyle name="Hipervínculo visitado" xfId="226" builtinId="9" hidden="1"/>
    <cellStyle name="Hipervínculo visitado" xfId="227" builtinId="9" hidden="1"/>
    <cellStyle name="Hipervínculo visitado" xfId="228" builtinId="9" hidden="1"/>
    <cellStyle name="Hipervínculo visitado" xfId="229" builtinId="9" hidden="1"/>
    <cellStyle name="Hipervínculo visitado" xfId="230" builtinId="9" hidden="1"/>
    <cellStyle name="Hipervínculo visitado" xfId="231" builtinId="9" hidden="1"/>
    <cellStyle name="Hipervínculo visitado" xfId="232" builtinId="9" hidden="1"/>
    <cellStyle name="Hipervínculo visitado" xfId="233" builtinId="9" hidden="1"/>
    <cellStyle name="Hipervínculo visitado" xfId="234" builtinId="9" hidden="1"/>
    <cellStyle name="Hipervínculo visitado" xfId="235" builtinId="9" hidden="1"/>
    <cellStyle name="Hipervínculo visitado" xfId="236" builtinId="9" hidden="1"/>
    <cellStyle name="Hipervínculo visitado" xfId="237" builtinId="9" hidden="1"/>
    <cellStyle name="Hipervínculo visitado" xfId="238" builtinId="9" hidden="1"/>
    <cellStyle name="Hipervínculo visitado" xfId="239" builtinId="9" hidden="1"/>
    <cellStyle name="Hipervínculo visitado" xfId="240" builtinId="9" hidden="1"/>
    <cellStyle name="Hipervínculo visitado" xfId="241" builtinId="9" hidden="1"/>
    <cellStyle name="Hipervínculo visitado" xfId="242" builtinId="9" hidden="1"/>
    <cellStyle name="Hipervínculo visitado" xfId="243" builtinId="9" hidden="1"/>
    <cellStyle name="Hipervínculo visitado" xfId="244" builtinId="9" hidden="1"/>
    <cellStyle name="Hipervínculo visitado" xfId="245" builtinId="9" hidden="1"/>
    <cellStyle name="Hipervínculo visitado" xfId="246" builtinId="9" hidden="1"/>
    <cellStyle name="Hipervínculo visitado" xfId="247" builtinId="9" hidden="1"/>
    <cellStyle name="Hipervínculo visitado" xfId="248" builtinId="9" hidden="1"/>
    <cellStyle name="Hipervínculo visitado" xfId="249" builtinId="9" hidden="1"/>
    <cellStyle name="Hipervínculo visitado" xfId="250" builtinId="9" hidden="1"/>
    <cellStyle name="Hipervínculo visitado" xfId="251" builtinId="9" hidden="1"/>
    <cellStyle name="Hipervínculo visitado" xfId="252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7" builtinId="9" hidden="1"/>
    <cellStyle name="Hipervínculo visitado" xfId="258" builtinId="9" hidden="1"/>
    <cellStyle name="Hipervínculo visitado" xfId="259" builtinId="9" hidden="1"/>
    <cellStyle name="Hipervínculo visitado" xfId="260" builtinId="9" hidden="1"/>
    <cellStyle name="Hipervínculo visitado" xfId="261" builtinId="9" hidden="1"/>
    <cellStyle name="Hipervínculo visitado" xfId="262" builtinId="9" hidden="1"/>
    <cellStyle name="Hipervínculo visitado" xfId="263" builtinId="9" hidden="1"/>
    <cellStyle name="Hipervínculo visitado" xfId="264" builtinId="9" hidden="1"/>
    <cellStyle name="Hipervínculo visitado" xfId="265" builtinId="9" hidden="1"/>
    <cellStyle name="Hipervínculo visitado" xfId="266" builtinId="9" hidden="1"/>
    <cellStyle name="Hipervínculo visitado" xfId="267" builtinId="9" hidden="1"/>
    <cellStyle name="Hipervínculo visitado" xfId="268" builtinId="9" hidden="1"/>
    <cellStyle name="Hipervínculo visitado" xfId="269" builtinId="9" hidden="1"/>
    <cellStyle name="Hipervínculo visitado" xfId="270" builtinId="9" hidden="1"/>
    <cellStyle name="Hipervínculo visitado" xfId="271" builtinId="9" hidden="1"/>
    <cellStyle name="Hipervínculo visitado" xfId="272" builtinId="9" hidden="1"/>
    <cellStyle name="Hipervínculo visitado" xfId="273" builtinId="9" hidden="1"/>
    <cellStyle name="Hipervínculo visitado" xfId="274" builtinId="9" hidden="1"/>
    <cellStyle name="Hipervínculo visitado" xfId="275" builtinId="9" hidden="1"/>
    <cellStyle name="Hipervínculo visitado" xfId="276" builtinId="9" hidden="1"/>
    <cellStyle name="Hipervínculo visitado" xfId="277" builtinId="9" hidden="1"/>
    <cellStyle name="Hipervínculo visitado" xfId="278" builtinId="9" hidden="1"/>
    <cellStyle name="Hipervínculo visitado" xfId="279" builtinId="9" hidden="1"/>
    <cellStyle name="Hipervínculo visitado" xfId="280" builtinId="9" hidden="1"/>
    <cellStyle name="Hipervínculo visitado" xfId="281" builtinId="9" hidden="1"/>
    <cellStyle name="Hipervínculo visitado" xfId="282" builtinId="9" hidden="1"/>
    <cellStyle name="Hipervínculo visitado" xfId="283" builtinId="9" hidden="1"/>
    <cellStyle name="Hipervínculo visitado" xfId="284" builtinId="9" hidden="1"/>
    <cellStyle name="Hipervínculo visitado" xfId="285" builtinId="9" hidden="1"/>
    <cellStyle name="Hipervínculo visitado" xfId="286" builtinId="9" hidden="1"/>
    <cellStyle name="Hipervínculo visitado" xfId="287" builtinId="9" hidden="1"/>
    <cellStyle name="Hipervínculo visitado" xfId="288" builtinId="9" hidden="1"/>
    <cellStyle name="Hipervínculo visitado" xfId="289" builtinId="9" hidden="1"/>
    <cellStyle name="Hipervínculo visitado" xfId="290" builtinId="9" hidden="1"/>
    <cellStyle name="Hipervínculo visitado" xfId="291" builtinId="9" hidden="1"/>
    <cellStyle name="Hipervínculo visitado" xfId="292" builtinId="9" hidden="1"/>
    <cellStyle name="Hipervínculo visitado" xfId="293" builtinId="9" hidden="1"/>
    <cellStyle name="Hipervínculo visitado" xfId="294" builtinId="9" hidden="1"/>
    <cellStyle name="Hipervínculo visitado" xfId="295" builtinId="9" hidden="1"/>
    <cellStyle name="Hipervínculo visitado" xfId="296" builtinId="9" hidden="1"/>
    <cellStyle name="Hipervínculo visitado" xfId="297" builtinId="9" hidden="1"/>
    <cellStyle name="Hipervínculo visitado" xfId="298" builtinId="9" hidden="1"/>
    <cellStyle name="Hipervínculo visitado" xfId="299" builtinId="9" hidden="1"/>
    <cellStyle name="Hipervínculo visitado" xfId="300" builtinId="9" hidden="1"/>
    <cellStyle name="Hipervínculo visitado" xfId="301" builtinId="9" hidden="1"/>
    <cellStyle name="Hipervínculo visitado" xfId="302" builtinId="9" hidden="1"/>
    <cellStyle name="Hipervínculo visitado" xfId="303" builtinId="9" hidden="1"/>
    <cellStyle name="Hipervínculo visitado" xfId="304" builtinId="9" hidden="1"/>
    <cellStyle name="Hipervínculo visitado" xfId="305" builtinId="9" hidden="1"/>
    <cellStyle name="Hipervínculo visitado" xfId="306" builtinId="9" hidden="1"/>
    <cellStyle name="Hipervínculo visitado" xfId="307" builtinId="9" hidden="1"/>
    <cellStyle name="Hipervínculo visitado" xfId="308" builtinId="9" hidden="1"/>
    <cellStyle name="Hipervínculo visitado" xfId="309" builtinId="9" hidden="1"/>
    <cellStyle name="Hipervínculo visitado" xfId="310" builtinId="9" hidden="1"/>
    <cellStyle name="Hipervínculo visitado" xfId="311" builtinId="9" hidden="1"/>
    <cellStyle name="Hipervínculo visitado" xfId="312" builtinId="9" hidden="1"/>
    <cellStyle name="Hipervínculo visitado" xfId="313" builtinId="9" hidden="1"/>
    <cellStyle name="Hipervínculo visitado" xfId="314" builtinId="9" hidden="1"/>
    <cellStyle name="Hipervínculo visitado" xfId="315" builtinId="9" hidden="1"/>
    <cellStyle name="Hipervínculo visitado" xfId="316" builtinId="9" hidden="1"/>
    <cellStyle name="Hipervínculo visitado" xfId="317" builtinId="9" hidden="1"/>
    <cellStyle name="Hipervínculo visitado" xfId="318" builtinId="9" hidden="1"/>
    <cellStyle name="Hipervínculo visitado" xfId="319" builtinId="9" hidden="1"/>
    <cellStyle name="Hipervínculo visitado" xfId="320" builtinId="9" hidden="1"/>
    <cellStyle name="Hipervínculo visitado" xfId="321" builtinId="9" hidden="1"/>
    <cellStyle name="Hipervínculo visitado" xfId="322" builtinId="9" hidden="1"/>
    <cellStyle name="Hipervínculo visitado" xfId="323" builtinId="9" hidden="1"/>
    <cellStyle name="Hipervínculo visitado" xfId="324" builtinId="9" hidden="1"/>
    <cellStyle name="Hipervínculo visitado" xfId="325" builtinId="9" hidden="1"/>
    <cellStyle name="Hipervínculo visitado" xfId="326" builtinId="9" hidden="1"/>
    <cellStyle name="Hipervínculo visitado" xfId="327" builtinId="9" hidden="1"/>
    <cellStyle name="Hipervínculo visitado" xfId="328" builtinId="9" hidden="1"/>
    <cellStyle name="Hipervínculo visitado" xfId="329" builtinId="9" hidden="1"/>
    <cellStyle name="Hipervínculo visitado" xfId="330" builtinId="9" hidden="1"/>
    <cellStyle name="Hipervínculo visitado" xfId="331" builtinId="9" hidden="1"/>
    <cellStyle name="Hipervínculo visitado" xfId="332" builtinId="9" hidden="1"/>
    <cellStyle name="Hipervínculo visitado" xfId="333" builtinId="9" hidden="1"/>
    <cellStyle name="Hipervínculo visitado" xfId="334" builtinId="9" hidden="1"/>
    <cellStyle name="Hipervínculo visitado" xfId="335" builtinId="9" hidden="1"/>
    <cellStyle name="Hipervínculo visitado" xfId="336" builtinId="9" hidden="1"/>
    <cellStyle name="Hipervínculo visitado" xfId="337" builtinId="9" hidden="1"/>
    <cellStyle name="Hipervínculo visitado" xfId="338" builtinId="9" hidden="1"/>
    <cellStyle name="Hipervínculo visitado" xfId="339" builtinId="9" hidden="1"/>
    <cellStyle name="Hipervínculo visitado" xfId="340" builtinId="9" hidden="1"/>
    <cellStyle name="Hipervínculo visitado" xfId="341" builtinId="9" hidden="1"/>
    <cellStyle name="Hipervínculo visitado" xfId="342" builtinId="9" hidden="1"/>
    <cellStyle name="Hipervínculo visitado" xfId="343" builtinId="9" hidden="1"/>
    <cellStyle name="Hipervínculo visitado" xfId="344" builtinId="9" hidden="1"/>
    <cellStyle name="Hipervínculo visitado" xfId="345" builtinId="9" hidden="1"/>
    <cellStyle name="Hipervínculo visitado" xfId="346" builtinId="9" hidden="1"/>
    <cellStyle name="Hipervínculo visitado" xfId="347" builtinId="9" hidden="1"/>
    <cellStyle name="Hipervínculo visitado" xfId="348" builtinId="9" hidden="1"/>
    <cellStyle name="Hipervínculo visitado" xfId="349" builtinId="9" hidden="1"/>
    <cellStyle name="Hipervínculo visitado" xfId="350" builtinId="9" hidden="1"/>
    <cellStyle name="Hipervínculo visitado" xfId="351" builtinId="9" hidden="1"/>
    <cellStyle name="Hipervínculo visitado" xfId="352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6" builtinId="9" hidden="1"/>
    <cellStyle name="Hipervínculo visitado" xfId="357" builtinId="9" hidden="1"/>
    <cellStyle name="Hipervínculo visitado" xfId="358" builtinId="9" hidden="1"/>
    <cellStyle name="Hipervínculo visitado" xfId="359" builtinId="9" hidden="1"/>
    <cellStyle name="Hipervínculo visitado" xfId="360" builtinId="9" hidden="1"/>
    <cellStyle name="Hipervínculo visitado" xfId="361" builtinId="9" hidden="1"/>
    <cellStyle name="Hipervínculo visitado" xfId="362" builtinId="9" hidden="1"/>
    <cellStyle name="Hipervínculo visitado" xfId="363" builtinId="9" hidden="1"/>
    <cellStyle name="Hipervínculo visitado" xfId="364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8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2" builtinId="9" hidden="1"/>
    <cellStyle name="Hipervínculo visitado" xfId="373" builtinId="9" hidden="1"/>
    <cellStyle name="Hipervínculo visitado" xfId="374" builtinId="9" hidden="1"/>
    <cellStyle name="Hipervínculo visitado" xfId="375" builtinId="9" hidden="1"/>
    <cellStyle name="Hipervínculo visitado" xfId="376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0" builtinId="9" hidden="1"/>
    <cellStyle name="Hipervínculo visitado" xfId="381" builtinId="9" hidden="1"/>
    <cellStyle name="Hipervínculo visitado" xfId="382" builtinId="9" hidden="1"/>
    <cellStyle name="Hipervínculo visitado" xfId="383" builtinId="9" hidden="1"/>
    <cellStyle name="Hipervínculo visitado" xfId="384" builtinId="9" hidden="1"/>
    <cellStyle name="Hipervínculo visitado" xfId="385" builtinId="9" hidden="1"/>
    <cellStyle name="Hipervínculo visitado" xfId="386" builtinId="9" hidden="1"/>
    <cellStyle name="Hipervínculo visitado" xfId="387" builtinId="9" hidden="1"/>
    <cellStyle name="Hipervínculo visitado" xfId="388" builtinId="9" hidden="1"/>
    <cellStyle name="Hipervínculo visitado" xfId="389" builtinId="9" hidden="1"/>
    <cellStyle name="Hipervínculo visitado" xfId="390" builtinId="9" hidden="1"/>
    <cellStyle name="Hipervínculo visitado" xfId="391" builtinId="9" hidden="1"/>
    <cellStyle name="Hipervínculo visitado" xfId="392" builtinId="9" hidden="1"/>
    <cellStyle name="Hipervínculo visitado" xfId="393" builtinId="9" hidden="1"/>
    <cellStyle name="Hipervínculo visitado" xfId="394" builtinId="9" hidden="1"/>
    <cellStyle name="Hipervínculo visitado" xfId="395" builtinId="9" hidden="1"/>
    <cellStyle name="Hipervínculo visitado" xfId="396" builtinId="9" hidden="1"/>
    <cellStyle name="Hipervínculo visitado" xfId="397" builtinId="9" hidden="1"/>
    <cellStyle name="Hipervínculo visitado" xfId="398" builtinId="9" hidden="1"/>
    <cellStyle name="Hipervínculo visitado" xfId="399" builtinId="9" hidden="1"/>
    <cellStyle name="Hipervínculo visitado" xfId="400" builtinId="9" hidden="1"/>
    <cellStyle name="Hipervínculo visitado" xfId="401" builtinId="9" hidden="1"/>
    <cellStyle name="Hipervínculo visitado" xfId="402" builtinId="9" hidden="1"/>
    <cellStyle name="Hipervínculo visitado" xfId="403" builtinId="9" hidden="1"/>
    <cellStyle name="Hipervínculo visitado" xfId="404" builtinId="9" hidden="1"/>
    <cellStyle name="Hipervínculo visitado" xfId="405" builtinId="9" hidden="1"/>
    <cellStyle name="Hipervínculo visitado" xfId="406" builtinId="9" hidden="1"/>
    <cellStyle name="Hipervínculo visitado" xfId="407" builtinId="9" hidden="1"/>
    <cellStyle name="Hipervínculo visitado" xfId="408" builtinId="9" hidden="1"/>
    <cellStyle name="Hipervínculo visitado" xfId="409" builtinId="9" hidden="1"/>
    <cellStyle name="Hipervínculo visitado" xfId="410" builtinId="9" hidden="1"/>
    <cellStyle name="Hipervínculo visitado" xfId="411" builtinId="9" hidden="1"/>
    <cellStyle name="Hipervínculo visitado" xfId="412" builtinId="9" hidden="1"/>
    <cellStyle name="Hipervínculo visitado" xfId="413" builtinId="9" hidden="1"/>
    <cellStyle name="Hipervínculo visitado" xfId="414" builtinId="9" hidden="1"/>
    <cellStyle name="Hipervínculo visitado" xfId="415" builtinId="9" hidden="1"/>
    <cellStyle name="Hipervínculo visitado" xfId="416" builtinId="9" hidden="1"/>
    <cellStyle name="Hipervínculo visitado" xfId="417" builtinId="9" hidden="1"/>
    <cellStyle name="Hipervínculo visitado" xfId="418" builtinId="9" hidden="1"/>
    <cellStyle name="Hipervínculo visitado" xfId="419" builtinId="9" hidden="1"/>
    <cellStyle name="Hipervínculo visitado" xfId="420" builtinId="9" hidden="1"/>
    <cellStyle name="Hipervínculo visitado" xfId="421" builtinId="9" hidden="1"/>
    <cellStyle name="Hipervínculo visitado" xfId="422" builtinId="9" hidden="1"/>
    <cellStyle name="Hipervínculo visitado" xfId="423" builtinId="9" hidden="1"/>
    <cellStyle name="Hipervínculo visitado" xfId="424" builtinId="9" hidden="1"/>
    <cellStyle name="Hipervínculo visitado" xfId="425" builtinId="9" hidden="1"/>
    <cellStyle name="Hipervínculo visitado" xfId="426" builtinId="9" hidden="1"/>
    <cellStyle name="Hipervínculo visitado" xfId="427" builtinId="9" hidden="1"/>
    <cellStyle name="Hipervínculo visitado" xfId="428" builtinId="9" hidden="1"/>
    <cellStyle name="Hipervínculo visitado" xfId="429" builtinId="9" hidden="1"/>
    <cellStyle name="Hipervínculo visitado" xfId="430" builtinId="9" hidden="1"/>
    <cellStyle name="Hipervínculo visitado" xfId="431" builtinId="9" hidden="1"/>
    <cellStyle name="Hipervínculo visitado" xfId="432" builtinId="9" hidden="1"/>
    <cellStyle name="Hipervínculo visitado" xfId="433" builtinId="9" hidden="1"/>
    <cellStyle name="Hipervínculo visitado" xfId="434" builtinId="9" hidden="1"/>
    <cellStyle name="Hipervínculo visitado" xfId="435" builtinId="9" hidden="1"/>
    <cellStyle name="Hipervínculo visitado" xfId="436" builtinId="9" hidden="1"/>
    <cellStyle name="Hipervínculo visitado" xfId="437" builtinId="9" hidden="1"/>
    <cellStyle name="Hipervínculo visitado" xfId="438" builtinId="9" hidden="1"/>
    <cellStyle name="Hipervínculo visitado" xfId="439" builtinId="9" hidden="1"/>
    <cellStyle name="Hipervínculo visitado" xfId="440" builtinId="9" hidden="1"/>
    <cellStyle name="Hipervínculo visitado" xfId="441" builtinId="9" hidden="1"/>
    <cellStyle name="Hipervínculo visitado" xfId="442" builtinId="9" hidden="1"/>
    <cellStyle name="Hipervínculo visitado" xfId="443" builtinId="9" hidden="1"/>
    <cellStyle name="Hipervínculo visitado" xfId="444" builtinId="9" hidden="1"/>
    <cellStyle name="Hipervínculo visitado" xfId="445" builtinId="9" hidden="1"/>
    <cellStyle name="Hipervínculo visitado" xfId="446" builtinId="9" hidden="1"/>
    <cellStyle name="Hipervínculo visitado" xfId="447" builtinId="9" hidden="1"/>
    <cellStyle name="Hipervínculo visitado" xfId="448" builtinId="9" hidden="1"/>
    <cellStyle name="Hipervínculo visitado" xfId="449" builtinId="9" hidden="1"/>
    <cellStyle name="Hipervínculo visitado" xfId="450" builtinId="9" hidden="1"/>
    <cellStyle name="Hipervínculo visitado" xfId="451" builtinId="9" hidden="1"/>
    <cellStyle name="Hipervínculo visitado" xfId="452" builtinId="9" hidden="1"/>
    <cellStyle name="Hipervínculo visitado" xfId="453" builtinId="9" hidden="1"/>
    <cellStyle name="Hipervínculo visitado" xfId="454" builtinId="9" hidden="1"/>
    <cellStyle name="Hipervínculo visitado" xfId="455" builtinId="9" hidden="1"/>
    <cellStyle name="Hipervínculo visitado" xfId="456" builtinId="9" hidden="1"/>
    <cellStyle name="Hipervínculo visitado" xfId="457" builtinId="9" hidden="1"/>
    <cellStyle name="Hipervínculo visitado" xfId="458" builtinId="9" hidden="1"/>
    <cellStyle name="Hipervínculo visitado" xfId="459" builtinId="9" hidden="1"/>
    <cellStyle name="Hipervínculo visitado" xfId="460" builtinId="9" hidden="1"/>
    <cellStyle name="Hipervínculo visitado" xfId="461" builtinId="9" hidden="1"/>
    <cellStyle name="Hipervínculo visitado" xfId="462" builtinId="9" hidden="1"/>
    <cellStyle name="Hipervínculo visitado" xfId="463" builtinId="9" hidden="1"/>
    <cellStyle name="Hipervínculo visitado" xfId="464" builtinId="9" hidden="1"/>
    <cellStyle name="Hipervínculo visitado" xfId="465" builtinId="9" hidden="1"/>
    <cellStyle name="Hipervínculo visitado" xfId="466" builtinId="9" hidden="1"/>
    <cellStyle name="Hipervínculo visitado" xfId="467" builtinId="9" hidden="1"/>
    <cellStyle name="Hipervínculo visitado" xfId="468" builtinId="9" hidden="1"/>
    <cellStyle name="Hipervínculo visitado" xfId="469" builtinId="9" hidden="1"/>
    <cellStyle name="Hipervínculo visitado" xfId="470" builtinId="9" hidden="1"/>
    <cellStyle name="Hipervínculo visitado" xfId="471" builtinId="9" hidden="1"/>
    <cellStyle name="Hipervínculo visitado" xfId="472" builtinId="9" hidden="1"/>
    <cellStyle name="Hipervínculo visitado" xfId="473" builtinId="9" hidden="1"/>
    <cellStyle name="Hipervínculo visitado" xfId="474" builtinId="9" hidden="1"/>
    <cellStyle name="Hipervínculo visitado" xfId="475" builtinId="9" hidden="1"/>
    <cellStyle name="Hipervínculo visitado" xfId="476" builtinId="9" hidden="1"/>
    <cellStyle name="Hipervínculo visitado" xfId="477" builtinId="9" hidden="1"/>
    <cellStyle name="Hipervínculo visitado" xfId="478" builtinId="9" hidden="1"/>
    <cellStyle name="Hipervínculo visitado" xfId="479" builtinId="9" hidden="1"/>
    <cellStyle name="Hipervínculo visitado" xfId="480" builtinId="9" hidden="1"/>
    <cellStyle name="Hipervínculo visitado" xfId="481" builtinId="9" hidden="1"/>
    <cellStyle name="Hipervínculo visitado" xfId="482" builtinId="9" hidden="1"/>
    <cellStyle name="Hipervínculo visitado" xfId="483" builtinId="9" hidden="1"/>
    <cellStyle name="Hipervínculo visitado" xfId="484" builtinId="9" hidden="1"/>
    <cellStyle name="Hipervínculo visitado" xfId="485" builtinId="9" hidden="1"/>
    <cellStyle name="Hipervínculo visitado" xfId="486" builtinId="9" hidden="1"/>
    <cellStyle name="Hipervínculo visitado" xfId="487" builtinId="9" hidden="1"/>
    <cellStyle name="Hipervínculo visitado" xfId="488" builtinId="9" hidden="1"/>
    <cellStyle name="Hipervínculo visitado" xfId="489" builtinId="9" hidden="1"/>
    <cellStyle name="Hipervínculo visitado" xfId="490" builtinId="9" hidden="1"/>
    <cellStyle name="Hipervínculo visitado" xfId="491" builtinId="9" hidden="1"/>
    <cellStyle name="Hipervínculo visitado" xfId="492" builtinId="9" hidden="1"/>
    <cellStyle name="Hipervínculo visitado" xfId="493" builtinId="9" hidden="1"/>
    <cellStyle name="Hipervínculo visitado" xfId="494" builtinId="9" hidden="1"/>
    <cellStyle name="Hipervínculo visitado" xfId="495" builtinId="9" hidden="1"/>
    <cellStyle name="Hipervínculo visitado" xfId="496" builtinId="9" hidden="1"/>
    <cellStyle name="Hipervínculo visitado" xfId="497" builtinId="9" hidden="1"/>
    <cellStyle name="Hipervínculo visitado" xfId="498" builtinId="9" hidden="1"/>
    <cellStyle name="Hipervínculo visitado" xfId="499" builtinId="9" hidden="1"/>
    <cellStyle name="Hipervínculo visitado" xfId="500" builtinId="9" hidden="1"/>
    <cellStyle name="Hipervínculo visitado" xfId="501" builtinId="9" hidden="1"/>
    <cellStyle name="Hipervínculo visitado" xfId="502" builtinId="9" hidden="1"/>
    <cellStyle name="Hipervínculo visitado" xfId="503" builtinId="9" hidden="1"/>
    <cellStyle name="Hipervínculo visitado" xfId="504" builtinId="9" hidden="1"/>
    <cellStyle name="Hipervínculo visitado" xfId="505" builtinId="9" hidden="1"/>
    <cellStyle name="Hipervínculo visitado" xfId="506" builtinId="9" hidden="1"/>
    <cellStyle name="Hipervínculo visitado" xfId="507" builtinId="9" hidden="1"/>
    <cellStyle name="Hipervínculo visitado" xfId="508" builtinId="9" hidden="1"/>
    <cellStyle name="Hipervínculo visitado" xfId="509" builtinId="9" hidden="1"/>
    <cellStyle name="Hipervínculo visitado" xfId="510" builtinId="9" hidden="1"/>
    <cellStyle name="Hipervínculo visitado" xfId="511" builtinId="9" hidden="1"/>
    <cellStyle name="Hipervínculo visitado" xfId="512" builtinId="9" hidden="1"/>
    <cellStyle name="Hipervínculo visitado" xfId="513" builtinId="9" hidden="1"/>
    <cellStyle name="Hipervínculo visitado" xfId="514" builtinId="9" hidden="1"/>
    <cellStyle name="Hipervínculo visitado" xfId="515" builtinId="9" hidden="1"/>
    <cellStyle name="Hipervínculo visitado" xfId="516" builtinId="9" hidden="1"/>
    <cellStyle name="Hipervínculo visitado" xfId="517" builtinId="9" hidden="1"/>
    <cellStyle name="Hipervínculo visitado" xfId="518" builtinId="9" hidden="1"/>
    <cellStyle name="Hipervínculo visitado" xfId="519" builtinId="9" hidden="1"/>
    <cellStyle name="Hipervínculo visitado" xfId="520" builtinId="9" hidden="1"/>
    <cellStyle name="Hipervínculo visitado" xfId="521" builtinId="9" hidden="1"/>
    <cellStyle name="Hipervínculo visitado" xfId="522" builtinId="9" hidden="1"/>
    <cellStyle name="Hipervínculo visitado" xfId="523" builtinId="9" hidden="1"/>
    <cellStyle name="Hipervínculo visitado" xfId="524" builtinId="9" hidden="1"/>
    <cellStyle name="Hipervínculo visitado" xfId="525" builtinId="9" hidden="1"/>
    <cellStyle name="Hipervínculo visitado" xfId="526" builtinId="9" hidden="1"/>
    <cellStyle name="Hipervínculo visitado" xfId="527" builtinId="9" hidden="1"/>
    <cellStyle name="Hipervínculo visitado" xfId="528" builtinId="9" hidden="1"/>
    <cellStyle name="Hipervínculo visitado" xfId="529" builtinId="9" hidden="1"/>
    <cellStyle name="Hipervínculo visitado" xfId="530" builtinId="9" hidden="1"/>
    <cellStyle name="Hipervínculo visitado" xfId="531" builtinId="9" hidden="1"/>
    <cellStyle name="Hipervínculo visitado" xfId="532" builtinId="9" hidden="1"/>
    <cellStyle name="Hipervínculo visitado" xfId="533" builtinId="9" hidden="1"/>
    <cellStyle name="Hipervínculo visitado" xfId="534" builtinId="9" hidden="1"/>
    <cellStyle name="Hipervínculo visitado" xfId="535" builtinId="9" hidden="1"/>
    <cellStyle name="Hipervínculo visitado" xfId="536" builtinId="9" hidden="1"/>
    <cellStyle name="Hipervínculo visitado" xfId="537" builtinId="9" hidden="1"/>
    <cellStyle name="Hipervínculo visitado" xfId="538" builtinId="9" hidden="1"/>
    <cellStyle name="Hipervínculo visitado" xfId="539" builtinId="9" hidden="1"/>
    <cellStyle name="Hipervínculo visitado" xfId="540" builtinId="9" hidden="1"/>
    <cellStyle name="Hipervínculo visitado" xfId="541" builtinId="9" hidden="1"/>
    <cellStyle name="Hipervínculo visitado" xfId="542" builtinId="9" hidden="1"/>
    <cellStyle name="Hipervínculo visitado" xfId="543" builtinId="9" hidden="1"/>
    <cellStyle name="Hipervínculo visitado" xfId="544" builtinId="9" hidden="1"/>
    <cellStyle name="Hipervínculo visitado" xfId="545" builtinId="9" hidden="1"/>
    <cellStyle name="Hipervínculo visitado" xfId="546" builtinId="9" hidden="1"/>
    <cellStyle name="Hipervínculo visitado" xfId="547" builtinId="9" hidden="1"/>
    <cellStyle name="Hipervínculo visitado" xfId="548" builtinId="9" hidden="1"/>
    <cellStyle name="Hipervínculo visitado" xfId="549" builtinId="9" hidden="1"/>
    <cellStyle name="Hipervínculo visitado" xfId="550" builtinId="9" hidden="1"/>
    <cellStyle name="Hipervínculo visitado" xfId="551" builtinId="9" hidden="1"/>
    <cellStyle name="Hipervínculo visitado" xfId="552" builtinId="9" hidden="1"/>
    <cellStyle name="Hipervínculo visitado" xfId="553" builtinId="9" hidden="1"/>
    <cellStyle name="Hipervínculo visitado" xfId="554" builtinId="9" hidden="1"/>
    <cellStyle name="Hipervínculo visitado" xfId="555" builtinId="9" hidden="1"/>
    <cellStyle name="Hipervínculo visitado" xfId="556" builtinId="9" hidden="1"/>
    <cellStyle name="Hipervínculo visitado" xfId="557" builtinId="9" hidden="1"/>
    <cellStyle name="Hipervínculo visitado" xfId="558" builtinId="9" hidden="1"/>
    <cellStyle name="Hipervínculo visitado" xfId="559" builtinId="9" hidden="1"/>
    <cellStyle name="Hipervínculo visitado" xfId="560" builtinId="9" hidden="1"/>
    <cellStyle name="Hipervínculo visitado" xfId="561" builtinId="9" hidden="1"/>
    <cellStyle name="Hipervínculo visitado" xfId="562" builtinId="9" hidden="1"/>
    <cellStyle name="Hipervínculo visitado" xfId="563" builtinId="9" hidden="1"/>
    <cellStyle name="Hipervínculo visitado" xfId="564" builtinId="9" hidden="1"/>
    <cellStyle name="Hipervínculo visitado" xfId="565" builtinId="9" hidden="1"/>
    <cellStyle name="Hipervínculo visitado" xfId="566" builtinId="9" hidden="1"/>
    <cellStyle name="Hipervínculo visitado" xfId="567" builtinId="9" hidden="1"/>
    <cellStyle name="Hipervínculo visitado" xfId="568" builtinId="9" hidden="1"/>
    <cellStyle name="Hipervínculo visitado" xfId="569" builtinId="9" hidden="1"/>
    <cellStyle name="Hipervínculo visitado" xfId="570" builtinId="9" hidden="1"/>
    <cellStyle name="Hipervínculo visitado" xfId="571" builtinId="9" hidden="1"/>
    <cellStyle name="Hipervínculo visitado" xfId="572" builtinId="9" hidden="1"/>
    <cellStyle name="Hipervínculo visitado" xfId="573" builtinId="9" hidden="1"/>
    <cellStyle name="Hipervínculo visitado" xfId="574" builtinId="9" hidden="1"/>
    <cellStyle name="Hipervínculo visitado" xfId="575" builtinId="9" hidden="1"/>
    <cellStyle name="Hipervínculo visitado" xfId="576" builtinId="9" hidden="1"/>
    <cellStyle name="Hipervínculo visitado" xfId="577" builtinId="9" hidden="1"/>
    <cellStyle name="Hipervínculo visitado" xfId="578" builtinId="9" hidden="1"/>
    <cellStyle name="Hipervínculo visitado" xfId="579" builtinId="9" hidden="1"/>
    <cellStyle name="Hipervínculo visitado" xfId="580" builtinId="9" hidden="1"/>
    <cellStyle name="Hipervínculo visitado" xfId="581" builtinId="9" hidden="1"/>
    <cellStyle name="Hipervínculo visitado" xfId="582" builtinId="9" hidden="1"/>
    <cellStyle name="Hipervínculo visitado" xfId="583" builtinId="9" hidden="1"/>
    <cellStyle name="Hipervínculo visitado" xfId="584" builtinId="9" hidden="1"/>
    <cellStyle name="Hipervínculo visitado" xfId="585" builtinId="9" hidden="1"/>
    <cellStyle name="Hipervínculo visitado" xfId="586" builtinId="9" hidden="1"/>
    <cellStyle name="Hipervínculo visitado" xfId="587" builtinId="9" hidden="1"/>
    <cellStyle name="Hipervínculo visitado" xfId="588" builtinId="9" hidden="1"/>
    <cellStyle name="Hipervínculo visitado" xfId="589" builtinId="9" hidden="1"/>
    <cellStyle name="Hipervínculo visitado" xfId="590" builtinId="9" hidden="1"/>
    <cellStyle name="Hipervínculo visitado" xfId="591" builtinId="9" hidden="1"/>
    <cellStyle name="Hipervínculo visitado" xfId="592" builtinId="9" hidden="1"/>
    <cellStyle name="Hipervínculo visitado" xfId="593" builtinId="9" hidden="1"/>
    <cellStyle name="Hipervínculo visitado" xfId="594" builtinId="9" hidden="1"/>
    <cellStyle name="Hipervínculo visitado" xfId="595" builtinId="9" hidden="1"/>
    <cellStyle name="Hipervínculo visitado" xfId="596" builtinId="9" hidden="1"/>
    <cellStyle name="Hipervínculo visitado" xfId="597" builtinId="9" hidden="1"/>
    <cellStyle name="Hipervínculo visitado" xfId="598" builtinId="9" hidden="1"/>
    <cellStyle name="Hipervínculo visitado" xfId="599" builtinId="9" hidden="1"/>
    <cellStyle name="Hipervínculo visitado" xfId="600" builtinId="9" hidden="1"/>
    <cellStyle name="Hipervínculo visitado" xfId="601" builtinId="9" hidden="1"/>
    <cellStyle name="Hipervínculo visitado" xfId="602" builtinId="9" hidden="1"/>
    <cellStyle name="Hipervínculo visitado" xfId="603" builtinId="9" hidden="1"/>
    <cellStyle name="Hipervínculo visitado" xfId="604" builtinId="9" hidden="1"/>
    <cellStyle name="Hipervínculo visitado" xfId="605" builtinId="9" hidden="1"/>
    <cellStyle name="Hipervínculo visitado" xfId="606" builtinId="9" hidden="1"/>
    <cellStyle name="Hipervínculo visitado" xfId="607" builtinId="9" hidden="1"/>
    <cellStyle name="Hipervínculo visitado" xfId="608" builtinId="9" hidden="1"/>
    <cellStyle name="Hipervínculo visitado" xfId="609" builtinId="9" hidden="1"/>
    <cellStyle name="Hipervínculo visitado" xfId="610" builtinId="9" hidden="1"/>
    <cellStyle name="Hipervínculo visitado" xfId="611" builtinId="9" hidden="1"/>
    <cellStyle name="Hipervínculo visitado" xfId="612" builtinId="9" hidden="1"/>
    <cellStyle name="Hipervínculo visitado" xfId="613" builtinId="9" hidden="1"/>
    <cellStyle name="Hipervínculo visitado" xfId="614" builtinId="9" hidden="1"/>
    <cellStyle name="Hipervínculo visitado" xfId="615" builtinId="9" hidden="1"/>
    <cellStyle name="Hipervínculo visitado" xfId="616" builtinId="9" hidden="1"/>
    <cellStyle name="Hipervínculo visitado" xfId="617" builtinId="9" hidden="1"/>
    <cellStyle name="Hipervínculo visitado" xfId="618" builtinId="9" hidden="1"/>
    <cellStyle name="Hipervínculo visitado" xfId="619" builtinId="9" hidden="1"/>
    <cellStyle name="Hipervínculo visitado" xfId="620" builtinId="9" hidden="1"/>
    <cellStyle name="Hipervínculo visitado" xfId="621" builtinId="9" hidden="1"/>
    <cellStyle name="Hipervínculo visitado" xfId="622" builtinId="9" hidden="1"/>
    <cellStyle name="Hipervínculo visitado" xfId="623" builtinId="9" hidden="1"/>
    <cellStyle name="Hipervínculo visitado" xfId="624" builtinId="9" hidden="1"/>
    <cellStyle name="Hipervínculo visitado" xfId="625" builtinId="9" hidden="1"/>
    <cellStyle name="Hipervínculo visitado" xfId="626" builtinId="9" hidden="1"/>
    <cellStyle name="Hipervínculo visitado" xfId="627" builtinId="9" hidden="1"/>
    <cellStyle name="Hipervínculo visitado" xfId="628" builtinId="9" hidden="1"/>
    <cellStyle name="Hipervínculo visitado" xfId="629" builtinId="9" hidden="1"/>
    <cellStyle name="Hipervínculo visitado" xfId="630" builtinId="9" hidden="1"/>
    <cellStyle name="Hipervínculo visitado" xfId="631" builtinId="9" hidden="1"/>
    <cellStyle name="Hipervínculo visitado" xfId="632" builtinId="9" hidden="1"/>
    <cellStyle name="Hipervínculo visitado" xfId="633" builtinId="9" hidden="1"/>
    <cellStyle name="Hipervínculo visitado" xfId="634" builtinId="9" hidden="1"/>
    <cellStyle name="Hipervínculo visitado" xfId="635" builtinId="9" hidden="1"/>
    <cellStyle name="Hipervínculo visitado" xfId="636" builtinId="9" hidden="1"/>
    <cellStyle name="Hipervínculo visitado" xfId="637" builtinId="9" hidden="1"/>
    <cellStyle name="Hipervínculo visitado" xfId="638" builtinId="9" hidden="1"/>
    <cellStyle name="Hipervínculo visitado" xfId="639" builtinId="9" hidden="1"/>
    <cellStyle name="Hipervínculo visitado" xfId="640" builtinId="9" hidden="1"/>
    <cellStyle name="Hipervínculo visitado" xfId="641" builtinId="9" hidden="1"/>
    <cellStyle name="Hipervínculo visitado" xfId="642" builtinId="9" hidden="1"/>
    <cellStyle name="Hipervínculo visitado" xfId="643" builtinId="9" hidden="1"/>
    <cellStyle name="Hipervínculo visitado" xfId="644" builtinId="9" hidden="1"/>
    <cellStyle name="Hipervínculo visitado" xfId="645" builtinId="9" hidden="1"/>
    <cellStyle name="Hipervínculo visitado" xfId="646" builtinId="9" hidden="1"/>
    <cellStyle name="Hipervínculo visitado" xfId="647" builtinId="9" hidden="1"/>
    <cellStyle name="Hipervínculo visitado" xfId="648" builtinId="9" hidden="1"/>
    <cellStyle name="Hipervínculo visitado" xfId="649" builtinId="9" hidden="1"/>
    <cellStyle name="Hipervínculo visitado" xfId="650" builtinId="9" hidden="1"/>
    <cellStyle name="Hipervínculo visitado" xfId="651" builtinId="9" hidden="1"/>
    <cellStyle name="Hipervínculo visitado" xfId="652" builtinId="9" hidden="1"/>
    <cellStyle name="Hipervínculo visitado" xfId="653" builtinId="9" hidden="1"/>
    <cellStyle name="Hipervínculo visitado" xfId="654" builtinId="9" hidden="1"/>
    <cellStyle name="Hipervínculo visitado" xfId="655" builtinId="9" hidden="1"/>
    <cellStyle name="Hipervínculo visitado" xfId="656" builtinId="9" hidden="1"/>
    <cellStyle name="Hipervínculo visitado" xfId="657" builtinId="9" hidden="1"/>
    <cellStyle name="Hipervínculo visitado" xfId="658" builtinId="9" hidden="1"/>
    <cellStyle name="Hipervínculo visitado" xfId="659" builtinId="9" hidden="1"/>
    <cellStyle name="Hipervínculo visitado" xfId="660" builtinId="9" hidden="1"/>
    <cellStyle name="Hipervínculo visitado" xfId="661" builtinId="9" hidden="1"/>
    <cellStyle name="Hipervínculo visitado" xfId="662" builtinId="9" hidden="1"/>
    <cellStyle name="Hipervínculo visitado" xfId="663" builtinId="9" hidden="1"/>
    <cellStyle name="Hipervínculo visitado" xfId="664" builtinId="9" hidden="1"/>
    <cellStyle name="Hipervínculo visitado" xfId="665" builtinId="9" hidden="1"/>
    <cellStyle name="Hipervínculo visitado" xfId="666" builtinId="9" hidden="1"/>
    <cellStyle name="Hipervínculo visitado" xfId="667" builtinId="9" hidden="1"/>
    <cellStyle name="Hipervínculo visitado" xfId="668" builtinId="9" hidden="1"/>
    <cellStyle name="Hipervínculo visitado" xfId="669" builtinId="9" hidden="1"/>
    <cellStyle name="Hipervínculo visitado" xfId="670" builtinId="9" hidden="1"/>
    <cellStyle name="Hipervínculo visitado" xfId="671" builtinId="9" hidden="1"/>
    <cellStyle name="Hipervínculo visitado" xfId="672" builtinId="9" hidden="1"/>
    <cellStyle name="Hipervínculo visitado" xfId="673" builtinId="9" hidden="1"/>
    <cellStyle name="Hipervínculo visitado" xfId="674" builtinId="9" hidden="1"/>
    <cellStyle name="Hipervínculo visitado" xfId="675" builtinId="9" hidden="1"/>
    <cellStyle name="Hipervínculo visitado" xfId="676" builtinId="9" hidden="1"/>
    <cellStyle name="Hipervínculo visitado" xfId="677" builtinId="9" hidden="1"/>
    <cellStyle name="Hipervínculo visitado" xfId="678" builtinId="9" hidden="1"/>
    <cellStyle name="Hipervínculo visitado" xfId="679" builtinId="9" hidden="1"/>
    <cellStyle name="Hipervínculo visitado" xfId="680" builtinId="9" hidden="1"/>
    <cellStyle name="Hipervínculo visitado" xfId="681" builtinId="9" hidden="1"/>
    <cellStyle name="Hipervínculo visitado" xfId="682" builtinId="9" hidden="1"/>
    <cellStyle name="Hipervínculo visitado" xfId="683" builtinId="9" hidden="1"/>
    <cellStyle name="Hipervínculo visitado" xfId="684" builtinId="9" hidden="1"/>
    <cellStyle name="Hipervínculo visitado" xfId="685" builtinId="9" hidden="1"/>
    <cellStyle name="Hipervínculo visitado" xfId="686" builtinId="9" hidden="1"/>
    <cellStyle name="Hipervínculo visitado" xfId="687" builtinId="9" hidden="1"/>
    <cellStyle name="Hipervínculo visitado" xfId="688" builtinId="9" hidden="1"/>
    <cellStyle name="Hipervínculo visitado" xfId="689" builtinId="9" hidden="1"/>
    <cellStyle name="Hipervínculo visitado" xfId="690" builtinId="9" hidden="1"/>
    <cellStyle name="Hipervínculo visitado" xfId="691" builtinId="9" hidden="1"/>
    <cellStyle name="Hipervínculo visitado" xfId="692" builtinId="9" hidden="1"/>
    <cellStyle name="Hipervínculo visitado" xfId="693" builtinId="9" hidden="1"/>
    <cellStyle name="Hipervínculo visitado" xfId="694" builtinId="9" hidden="1"/>
    <cellStyle name="Hipervínculo visitado" xfId="695" builtinId="9" hidden="1"/>
    <cellStyle name="Hipervínculo visitado" xfId="696" builtinId="9" hidden="1"/>
    <cellStyle name="Hipervínculo visitado" xfId="697" builtinId="9" hidden="1"/>
    <cellStyle name="Hipervínculo visitado" xfId="698" builtinId="9" hidden="1"/>
    <cellStyle name="Hipervínculo visitado" xfId="699" builtinId="9" hidden="1"/>
    <cellStyle name="Hipervínculo visitado" xfId="700" builtinId="9" hidden="1"/>
    <cellStyle name="Hipervínculo visitado" xfId="701" builtinId="9" hidden="1"/>
    <cellStyle name="Hipervínculo visitado" xfId="702" builtinId="9" hidden="1"/>
    <cellStyle name="Hipervínculo visitado" xfId="703" builtinId="9" hidden="1"/>
    <cellStyle name="Hipervínculo visitado" xfId="704" builtinId="9" hidden="1"/>
    <cellStyle name="Hipervínculo visitado" xfId="705" builtinId="9" hidden="1"/>
    <cellStyle name="Hipervínculo visitado" xfId="706" builtinId="9" hidden="1"/>
    <cellStyle name="Hipervínculo visitado" xfId="707" builtinId="9" hidden="1"/>
    <cellStyle name="Hipervínculo visitado" xfId="708" builtinId="9" hidden="1"/>
    <cellStyle name="Hipervínculo visitado" xfId="709" builtinId="9" hidden="1"/>
    <cellStyle name="Hipervínculo visitado" xfId="710" builtinId="9" hidden="1"/>
    <cellStyle name="Hipervínculo visitado" xfId="711" builtinId="9" hidden="1"/>
    <cellStyle name="Hipervínculo visitado" xfId="712" builtinId="9" hidden="1"/>
    <cellStyle name="Hipervínculo visitado" xfId="713" builtinId="9" hidden="1"/>
    <cellStyle name="Hipervínculo visitado" xfId="714" builtinId="9" hidden="1"/>
    <cellStyle name="Hipervínculo visitado" xfId="715" builtinId="9" hidden="1"/>
    <cellStyle name="Hipervínculo visitado" xfId="716" builtinId="9" hidden="1"/>
    <cellStyle name="Hipervínculo visitado" xfId="717" builtinId="9" hidden="1"/>
    <cellStyle name="Hipervínculo visitado" xfId="718" builtinId="9" hidden="1"/>
    <cellStyle name="Hipervínculo visitado" xfId="719" builtinId="9" hidden="1"/>
    <cellStyle name="Hipervínculo visitado" xfId="720" builtinId="9" hidden="1"/>
    <cellStyle name="Hipervínculo visitado" xfId="721" builtinId="9" hidden="1"/>
    <cellStyle name="Hipervínculo visitado" xfId="722" builtinId="9" hidden="1"/>
    <cellStyle name="Hipervínculo visitado" xfId="723" builtinId="9" hidden="1"/>
    <cellStyle name="Hipervínculo visitado" xfId="724" builtinId="9" hidden="1"/>
    <cellStyle name="Hipervínculo visitado" xfId="725" builtinId="9" hidden="1"/>
    <cellStyle name="Hipervínculo visitado" xfId="726" builtinId="9" hidden="1"/>
    <cellStyle name="Hipervínculo visitado" xfId="727" builtinId="9" hidden="1"/>
    <cellStyle name="Hipervínculo visitado" xfId="728" builtinId="9" hidden="1"/>
    <cellStyle name="Hipervínculo visitado" xfId="729" builtinId="9" hidden="1"/>
    <cellStyle name="Hipervínculo visitado" xfId="730" builtinId="9" hidden="1"/>
    <cellStyle name="Hipervínculo visitado" xfId="731" builtinId="9" hidden="1"/>
    <cellStyle name="Hipervínculo visitado" xfId="732" builtinId="9" hidden="1"/>
    <cellStyle name="Hipervínculo visitado" xfId="733" builtinId="9" hidden="1"/>
    <cellStyle name="Hipervínculo visitado" xfId="734" builtinId="9" hidden="1"/>
    <cellStyle name="Hipervínculo visitado" xfId="735" builtinId="9" hidden="1"/>
    <cellStyle name="Hipervínculo visitado" xfId="736" builtinId="9" hidden="1"/>
    <cellStyle name="Hipervínculo visitado" xfId="737" builtinId="9" hidden="1"/>
    <cellStyle name="Hipervínculo visitado" xfId="738" builtinId="9" hidden="1"/>
    <cellStyle name="Hipervínculo visitado" xfId="739" builtinId="9" hidden="1"/>
    <cellStyle name="Hipervínculo visitado" xfId="740" builtinId="9" hidden="1"/>
    <cellStyle name="Hipervínculo visitado" xfId="741" builtinId="9" hidden="1"/>
    <cellStyle name="Hipervínculo visitado" xfId="742" builtinId="9" hidden="1"/>
    <cellStyle name="Hipervínculo visitado" xfId="743" builtinId="9" hidden="1"/>
    <cellStyle name="Hipervínculo visitado" xfId="744" builtinId="9" hidden="1"/>
    <cellStyle name="Hipervínculo visitado" xfId="745" builtinId="9" hidden="1"/>
    <cellStyle name="Hipervínculo visitado" xfId="746" builtinId="9" hidden="1"/>
    <cellStyle name="Hipervínculo visitado" xfId="747" builtinId="9" hidden="1"/>
    <cellStyle name="Hipervínculo visitado" xfId="748" builtinId="9" hidden="1"/>
    <cellStyle name="Hipervínculo visitado" xfId="749" builtinId="9" hidden="1"/>
    <cellStyle name="Hipervínculo visitado" xfId="750" builtinId="9" hidden="1"/>
    <cellStyle name="Hipervínculo visitado" xfId="751" builtinId="9" hidden="1"/>
    <cellStyle name="Hipervínculo visitado" xfId="752" builtinId="9" hidden="1"/>
    <cellStyle name="Hipervínculo visitado" xfId="753" builtinId="9" hidden="1"/>
    <cellStyle name="Hipervínculo visitado" xfId="754" builtinId="9" hidden="1"/>
    <cellStyle name="Hipervínculo visitado" xfId="755" builtinId="9" hidden="1"/>
    <cellStyle name="Hipervínculo visitado" xfId="756" builtinId="9" hidden="1"/>
    <cellStyle name="Hipervínculo visitado" xfId="757" builtinId="9" hidden="1"/>
    <cellStyle name="Hipervínculo visitado" xfId="758" builtinId="9" hidden="1"/>
    <cellStyle name="Hipervínculo visitado" xfId="759" builtinId="9" hidden="1"/>
    <cellStyle name="Hipervínculo visitado" xfId="760" builtinId="9" hidden="1"/>
    <cellStyle name="Hipervínculo visitado" xfId="761" builtinId="9" hidden="1"/>
    <cellStyle name="Hipervínculo visitado" xfId="762" builtinId="9" hidden="1"/>
    <cellStyle name="Hipervínculo visitado" xfId="763" builtinId="9" hidden="1"/>
    <cellStyle name="Hipervínculo visitado" xfId="764" builtinId="9" hidden="1"/>
    <cellStyle name="Hipervínculo visitado" xfId="765" builtinId="9" hidden="1"/>
    <cellStyle name="Hipervínculo visitado" xfId="766" builtinId="9" hidden="1"/>
    <cellStyle name="Hipervínculo visitado" xfId="767" builtinId="9" hidden="1"/>
    <cellStyle name="Hipervínculo visitado" xfId="768" builtinId="9" hidden="1"/>
    <cellStyle name="Hipervínculo visitado" xfId="769" builtinId="9" hidden="1"/>
    <cellStyle name="Hipervínculo visitado" xfId="770" builtinId="9" hidden="1"/>
    <cellStyle name="Hipervínculo visitado" xfId="771" builtinId="9" hidden="1"/>
    <cellStyle name="Hipervínculo visitado" xfId="772" builtinId="9" hidden="1"/>
    <cellStyle name="Hipervínculo visitado" xfId="773" builtinId="9" hidden="1"/>
    <cellStyle name="Hipervínculo visitado" xfId="774" builtinId="9" hidden="1"/>
    <cellStyle name="Hipervínculo visitado" xfId="775" builtinId="9" hidden="1"/>
    <cellStyle name="Hipervínculo visitado" xfId="776" builtinId="9" hidden="1"/>
    <cellStyle name="Hipervínculo visitado" xfId="777" builtinId="9" hidden="1"/>
    <cellStyle name="Hipervínculo visitado" xfId="778" builtinId="9" hidden="1"/>
    <cellStyle name="Hipervínculo visitado" xfId="779" builtinId="9" hidden="1"/>
    <cellStyle name="Hipervínculo visitado" xfId="780" builtinId="9" hidden="1"/>
    <cellStyle name="Hipervínculo visitado" xfId="781" builtinId="9" hidden="1"/>
    <cellStyle name="Hipervínculo visitado" xfId="782" builtinId="9" hidden="1"/>
    <cellStyle name="Hipervínculo visitado" xfId="783" builtinId="9" hidden="1"/>
    <cellStyle name="Hipervínculo visitado" xfId="784" builtinId="9" hidden="1"/>
    <cellStyle name="Hipervínculo visitado" xfId="785" builtinId="9" hidden="1"/>
    <cellStyle name="Hipervínculo visitado" xfId="786" builtinId="9" hidden="1"/>
    <cellStyle name="Hipervínculo visitado" xfId="787" builtinId="9" hidden="1"/>
    <cellStyle name="Hipervínculo visitado" xfId="788" builtinId="9" hidden="1"/>
    <cellStyle name="Hipervínculo visitado" xfId="789" builtinId="9" hidden="1"/>
    <cellStyle name="Hipervínculo visitado" xfId="790" builtinId="9" hidden="1"/>
    <cellStyle name="Hipervínculo visitado" xfId="791" builtinId="9" hidden="1"/>
    <cellStyle name="Hipervínculo visitado" xfId="792" builtinId="9" hidden="1"/>
    <cellStyle name="Hipervínculo visitado" xfId="793" builtinId="9" hidden="1"/>
    <cellStyle name="Hipervínculo visitado" xfId="794" builtinId="9" hidden="1"/>
    <cellStyle name="Hipervínculo visitado" xfId="795" builtinId="9" hidden="1"/>
    <cellStyle name="Hipervínculo visitado" xfId="796" builtinId="9" hidden="1"/>
    <cellStyle name="Hipervínculo visitado" xfId="797" builtinId="9" hidden="1"/>
    <cellStyle name="Hipervínculo visitado" xfId="798" builtinId="9" hidden="1"/>
    <cellStyle name="Hipervínculo visitado" xfId="799" builtinId="9" hidden="1"/>
    <cellStyle name="Hipervínculo visitado" xfId="800" builtinId="9" hidden="1"/>
    <cellStyle name="Hipervínculo visitado" xfId="801" builtinId="9" hidden="1"/>
    <cellStyle name="Hipervínculo visitado" xfId="802" builtinId="9" hidden="1"/>
    <cellStyle name="Hipervínculo visitado" xfId="803" builtinId="9" hidden="1"/>
    <cellStyle name="Hipervínculo visitado" xfId="804" builtinId="9" hidden="1"/>
    <cellStyle name="Hipervínculo visitado" xfId="805" builtinId="9" hidden="1"/>
    <cellStyle name="Hipervínculo visitado" xfId="806" builtinId="9" hidden="1"/>
    <cellStyle name="Hipervínculo visitado" xfId="807" builtinId="9" hidden="1"/>
    <cellStyle name="Hipervínculo visitado" xfId="808" builtinId="9" hidden="1"/>
    <cellStyle name="Hipervínculo visitado" xfId="809" builtinId="9" hidden="1"/>
    <cellStyle name="Hipervínculo visitado" xfId="810" builtinId="9" hidden="1"/>
    <cellStyle name="Hipervínculo visitado" xfId="811" builtinId="9" hidden="1"/>
    <cellStyle name="Hipervínculo visitado" xfId="812" builtinId="9" hidden="1"/>
    <cellStyle name="Hipervínculo visitado" xfId="813" builtinId="9" hidden="1"/>
    <cellStyle name="Hipervínculo visitado" xfId="814" builtinId="9" hidden="1"/>
    <cellStyle name="Hipervínculo visitado" xfId="815" builtinId="9" hidden="1"/>
    <cellStyle name="Hipervínculo visitado" xfId="816" builtinId="9" hidden="1"/>
    <cellStyle name="Hipervínculo visitado" xfId="817" builtinId="9" hidden="1"/>
    <cellStyle name="Hipervínculo visitado" xfId="818" builtinId="9" hidden="1"/>
    <cellStyle name="Hipervínculo visitado" xfId="819" builtinId="9" hidden="1"/>
    <cellStyle name="Hipervínculo visitado" xfId="820" builtinId="9" hidden="1"/>
    <cellStyle name="Hipervínculo visitado" xfId="821" builtinId="9" hidden="1"/>
    <cellStyle name="Hipervínculo visitado" xfId="822" builtinId="9" hidden="1"/>
    <cellStyle name="Hipervínculo visitado" xfId="823" builtinId="9" hidden="1"/>
    <cellStyle name="Hipervínculo visitado" xfId="824" builtinId="9" hidden="1"/>
    <cellStyle name="Hipervínculo visitado" xfId="825" builtinId="9" hidden="1"/>
    <cellStyle name="Hipervínculo visitado" xfId="826" builtinId="9" hidden="1"/>
    <cellStyle name="Hipervínculo visitado" xfId="827" builtinId="9" hidden="1"/>
    <cellStyle name="Hipervínculo visitado" xfId="828" builtinId="9" hidden="1"/>
    <cellStyle name="Hipervínculo visitado" xfId="829" builtinId="9" hidden="1"/>
    <cellStyle name="Hipervínculo visitado" xfId="830" builtinId="9" hidden="1"/>
    <cellStyle name="Hipervínculo visitado" xfId="831" builtinId="9" hidden="1"/>
    <cellStyle name="Hipervínculo visitado" xfId="832" builtinId="9" hidden="1"/>
    <cellStyle name="Hipervínculo visitado" xfId="833" builtinId="9" hidden="1"/>
    <cellStyle name="Hipervínculo visitado" xfId="834" builtinId="9" hidden="1"/>
    <cellStyle name="Hipervínculo visitado" xfId="835" builtinId="9" hidden="1"/>
    <cellStyle name="Hipervínculo visitado" xfId="836" builtinId="9" hidden="1"/>
    <cellStyle name="Hipervínculo visitado" xfId="837" builtinId="9" hidden="1"/>
    <cellStyle name="Hipervínculo visitado" xfId="838" builtinId="9" hidden="1"/>
    <cellStyle name="Hipervínculo visitado" xfId="839" builtinId="9" hidden="1"/>
    <cellStyle name="Hipervínculo visitado" xfId="840" builtinId="9" hidden="1"/>
    <cellStyle name="Hipervínculo visitado" xfId="841" builtinId="9" hidden="1"/>
    <cellStyle name="Hipervínculo visitado" xfId="842" builtinId="9" hidden="1"/>
    <cellStyle name="Hipervínculo visitado" xfId="843" builtinId="9" hidden="1"/>
    <cellStyle name="Hipervínculo visitado" xfId="844" builtinId="9" hidden="1"/>
    <cellStyle name="Hipervínculo visitado" xfId="845" builtinId="9" hidden="1"/>
    <cellStyle name="Hipervínculo visitado" xfId="846" builtinId="9" hidden="1"/>
    <cellStyle name="Hipervínculo visitado" xfId="847" builtinId="9" hidden="1"/>
    <cellStyle name="Hipervínculo visitado" xfId="848" builtinId="9" hidden="1"/>
    <cellStyle name="Hipervínculo visitado" xfId="849" builtinId="9" hidden="1"/>
    <cellStyle name="Hipervínculo visitado" xfId="850" builtinId="9" hidden="1"/>
    <cellStyle name="Hipervínculo visitado" xfId="851" builtinId="9" hidden="1"/>
    <cellStyle name="Hipervínculo visitado" xfId="852" builtinId="9" hidden="1"/>
    <cellStyle name="Hipervínculo visitado" xfId="853" builtinId="9" hidden="1"/>
    <cellStyle name="Hipervínculo visitado" xfId="854" builtinId="9" hidden="1"/>
    <cellStyle name="Hipervínculo visitado" xfId="855" builtinId="9" hidden="1"/>
    <cellStyle name="Hipervínculo visitado" xfId="856" builtinId="9" hidden="1"/>
    <cellStyle name="Hipervínculo visitado" xfId="857" builtinId="9" hidden="1"/>
    <cellStyle name="Hipervínculo visitado" xfId="858" builtinId="9" hidden="1"/>
    <cellStyle name="Hipervínculo visitado" xfId="859" builtinId="9" hidden="1"/>
    <cellStyle name="Hipervínculo visitado" xfId="860" builtinId="9" hidden="1"/>
    <cellStyle name="Hipervínculo visitado" xfId="861" builtinId="9" hidden="1"/>
    <cellStyle name="Hipervínculo visitado" xfId="862" builtinId="9" hidden="1"/>
    <cellStyle name="Hipervínculo visitado" xfId="863" builtinId="9" hidden="1"/>
    <cellStyle name="Hipervínculo visitado" xfId="864" builtinId="9" hidden="1"/>
    <cellStyle name="Hipervínculo visitado" xfId="865" builtinId="9" hidden="1"/>
    <cellStyle name="Hipervínculo visitado" xfId="866" builtinId="9" hidden="1"/>
    <cellStyle name="Hipervínculo visitado" xfId="867" builtinId="9" hidden="1"/>
    <cellStyle name="Hipervínculo visitado" xfId="868" builtinId="9" hidden="1"/>
    <cellStyle name="Hipervínculo visitado" xfId="869" builtinId="9" hidden="1"/>
    <cellStyle name="Hipervínculo visitado" xfId="870" builtinId="9" hidden="1"/>
    <cellStyle name="Hipervínculo visitado" xfId="871" builtinId="9" hidden="1"/>
    <cellStyle name="Hipervínculo visitado" xfId="872" builtinId="9" hidden="1"/>
    <cellStyle name="Hipervínculo visitado" xfId="873" builtinId="9" hidden="1"/>
    <cellStyle name="Hipervínculo visitado" xfId="874" builtinId="9" hidden="1"/>
    <cellStyle name="Hipervínculo visitado" xfId="875" builtinId="9" hidden="1"/>
    <cellStyle name="Hipervínculo visitado" xfId="876" builtinId="9" hidden="1"/>
    <cellStyle name="Hipervínculo visitado" xfId="877" builtinId="9" hidden="1"/>
    <cellStyle name="Hipervínculo visitado" xfId="878" builtinId="9" hidden="1"/>
    <cellStyle name="Hipervínculo visitado" xfId="879" builtinId="9" hidden="1"/>
    <cellStyle name="Hipervínculo visitado" xfId="880" builtinId="9" hidden="1"/>
    <cellStyle name="Hipervínculo visitado" xfId="881" builtinId="9" hidden="1"/>
    <cellStyle name="Hipervínculo visitado" xfId="882" builtinId="9" hidden="1"/>
    <cellStyle name="Hipervínculo visitado" xfId="883" builtinId="9" hidden="1"/>
    <cellStyle name="Hipervínculo visitado" xfId="884" builtinId="9" hidden="1"/>
    <cellStyle name="Hipervínculo visitado" xfId="885" builtinId="9" hidden="1"/>
    <cellStyle name="Hipervínculo visitado" xfId="886" builtinId="9" hidden="1"/>
    <cellStyle name="Hipervínculo visitado" xfId="887" builtinId="9" hidden="1"/>
    <cellStyle name="Hipervínculo visitado" xfId="888" builtinId="9" hidden="1"/>
    <cellStyle name="Hipervínculo visitado" xfId="889" builtinId="9" hidden="1"/>
    <cellStyle name="Hipervínculo visitado" xfId="890" builtinId="9" hidden="1"/>
    <cellStyle name="Hipervínculo visitado" xfId="891" builtinId="9" hidden="1"/>
    <cellStyle name="Hipervínculo visitado" xfId="892" builtinId="9" hidden="1"/>
    <cellStyle name="Hipervínculo visitado" xfId="893" builtinId="9" hidden="1"/>
    <cellStyle name="Hipervínculo visitado" xfId="894" builtinId="9" hidden="1"/>
    <cellStyle name="Hipervínculo visitado" xfId="895" builtinId="9" hidden="1"/>
    <cellStyle name="Hipervínculo visitado" xfId="896" builtinId="9" hidden="1"/>
    <cellStyle name="Hipervínculo visitado" xfId="897" builtinId="9" hidden="1"/>
    <cellStyle name="Hipervínculo visitado" xfId="898" builtinId="9" hidden="1"/>
    <cellStyle name="Hipervínculo visitado" xfId="899" builtinId="9" hidden="1"/>
    <cellStyle name="Hipervínculo visitado" xfId="900" builtinId="9" hidden="1"/>
    <cellStyle name="Hipervínculo visitado" xfId="901" builtinId="9" hidden="1"/>
    <cellStyle name="Hipervínculo visitado" xfId="902" builtinId="9" hidden="1"/>
    <cellStyle name="Hipervínculo visitado" xfId="903" builtinId="9" hidden="1"/>
    <cellStyle name="Hipervínculo visitado" xfId="904" builtinId="9" hidden="1"/>
    <cellStyle name="Hipervínculo visitado" xfId="905" builtinId="9" hidden="1"/>
    <cellStyle name="Hipervínculo visitado" xfId="906" builtinId="9" hidden="1"/>
    <cellStyle name="Hipervínculo visitado" xfId="907" builtinId="9" hidden="1"/>
    <cellStyle name="Hipervínculo visitado" xfId="908" builtinId="9" hidden="1"/>
    <cellStyle name="Hipervínculo visitado" xfId="909" builtinId="9" hidden="1"/>
    <cellStyle name="Hipervínculo visitado" xfId="910" builtinId="9" hidden="1"/>
    <cellStyle name="Hipervínculo visitado" xfId="911" builtinId="9" hidden="1"/>
    <cellStyle name="Hipervínculo visitado" xfId="912" builtinId="9" hidden="1"/>
    <cellStyle name="Hipervínculo visitado" xfId="913" builtinId="9" hidden="1"/>
    <cellStyle name="Hipervínculo visitado" xfId="914" builtinId="9" hidden="1"/>
    <cellStyle name="Hipervínculo visitado" xfId="915" builtinId="9" hidden="1"/>
    <cellStyle name="Hipervínculo visitado" xfId="916" builtinId="9" hidden="1"/>
    <cellStyle name="Hipervínculo visitado" xfId="917" builtinId="9" hidden="1"/>
    <cellStyle name="Hipervínculo visitado" xfId="918" builtinId="9" hidden="1"/>
    <cellStyle name="Hipervínculo visitado" xfId="919" builtinId="9" hidden="1"/>
    <cellStyle name="Hipervínculo visitado" xfId="920" builtinId="9" hidden="1"/>
    <cellStyle name="Hipervínculo visitado" xfId="921" builtinId="9" hidden="1"/>
    <cellStyle name="Hipervínculo visitado" xfId="922" builtinId="9" hidden="1"/>
    <cellStyle name="Hipervínculo visitado" xfId="923" builtinId="9" hidden="1"/>
    <cellStyle name="Hipervínculo visitado" xfId="924" builtinId="9" hidden="1"/>
    <cellStyle name="Hipervínculo visitado" xfId="925" builtinId="9" hidden="1"/>
    <cellStyle name="Hipervínculo visitado" xfId="926" builtinId="9" hidden="1"/>
    <cellStyle name="Hipervínculo visitado" xfId="927" builtinId="9" hidden="1"/>
    <cellStyle name="Hipervínculo visitado" xfId="928" builtinId="9" hidden="1"/>
    <cellStyle name="Hipervínculo visitado" xfId="929" builtinId="9" hidden="1"/>
    <cellStyle name="Hipervínculo visitado" xfId="930" builtinId="9" hidden="1"/>
    <cellStyle name="Hipervínculo visitado" xfId="931" builtinId="9" hidden="1"/>
    <cellStyle name="Hipervínculo visitado" xfId="932" builtinId="9" hidden="1"/>
    <cellStyle name="Hipervínculo visitado" xfId="933" builtinId="9" hidden="1"/>
    <cellStyle name="Hipervínculo visitado" xfId="934" builtinId="9" hidden="1"/>
    <cellStyle name="Hipervínculo visitado" xfId="935" builtinId="9" hidden="1"/>
    <cellStyle name="Hipervínculo visitado" xfId="936" builtinId="9" hidden="1"/>
    <cellStyle name="Hipervínculo visitado" xfId="937" builtinId="9" hidden="1"/>
    <cellStyle name="Hipervínculo visitado" xfId="938" builtinId="9" hidden="1"/>
    <cellStyle name="Hipervínculo visitado" xfId="939" builtinId="9" hidden="1"/>
    <cellStyle name="Hipervínculo visitado" xfId="940" builtinId="9" hidden="1"/>
    <cellStyle name="Hipervínculo visitado" xfId="941" builtinId="9" hidden="1"/>
    <cellStyle name="Hipervínculo visitado" xfId="942" builtinId="9" hidden="1"/>
    <cellStyle name="Hipervínculo visitado" xfId="943" builtinId="9" hidden="1"/>
    <cellStyle name="Hipervínculo visitado" xfId="944" builtinId="9" hidden="1"/>
    <cellStyle name="Hipervínculo visitado" xfId="945" builtinId="9" hidden="1"/>
    <cellStyle name="Hipervínculo visitado" xfId="946" builtinId="9" hidden="1"/>
    <cellStyle name="Hipervínculo visitado" xfId="947" builtinId="9" hidden="1"/>
    <cellStyle name="Hipervínculo visitado" xfId="948" builtinId="9" hidden="1"/>
    <cellStyle name="Hipervínculo visitado" xfId="949" builtinId="9" hidden="1"/>
    <cellStyle name="Hipervínculo visitado" xfId="950" builtinId="9" hidden="1"/>
    <cellStyle name="Hipervínculo visitado" xfId="951" builtinId="9" hidden="1"/>
    <cellStyle name="Hipervínculo visitado" xfId="952" builtinId="9" hidden="1"/>
    <cellStyle name="Hipervínculo visitado" xfId="953" builtinId="9" hidden="1"/>
    <cellStyle name="Hipervínculo visitado" xfId="954" builtinId="9" hidden="1"/>
    <cellStyle name="Hipervínculo visitado" xfId="955" builtinId="9" hidden="1"/>
    <cellStyle name="Hipervínculo visitado" xfId="956" builtinId="9" hidden="1"/>
    <cellStyle name="Hipervínculo visitado" xfId="957" builtinId="9" hidden="1"/>
    <cellStyle name="Hipervínculo visitado" xfId="958" builtinId="9" hidden="1"/>
    <cellStyle name="Hipervínculo visitado" xfId="959" builtinId="9" hidden="1"/>
    <cellStyle name="Hipervínculo visitado" xfId="960" builtinId="9" hidden="1"/>
    <cellStyle name="Hipervínculo visitado" xfId="961" builtinId="9" hidden="1"/>
    <cellStyle name="Hipervínculo visitado" xfId="962" builtinId="9" hidden="1"/>
    <cellStyle name="Hipervínculo visitado" xfId="963" builtinId="9" hidden="1"/>
    <cellStyle name="Hipervínculo visitado" xfId="964" builtinId="9" hidden="1"/>
    <cellStyle name="Hipervínculo visitado" xfId="965" builtinId="9" hidden="1"/>
    <cellStyle name="Hipervínculo visitado" xfId="966" builtinId="9" hidden="1"/>
    <cellStyle name="Hipervínculo visitado" xfId="967" builtinId="9" hidden="1"/>
    <cellStyle name="Hipervínculo visitado" xfId="968" builtinId="9" hidden="1"/>
    <cellStyle name="Hipervínculo visitado" xfId="969" builtinId="9" hidden="1"/>
    <cellStyle name="Hipervínculo visitado" xfId="970" builtinId="9" hidden="1"/>
    <cellStyle name="Hipervínculo visitado" xfId="971" builtinId="9" hidden="1"/>
    <cellStyle name="Hipervínculo visitado" xfId="972" builtinId="9" hidden="1"/>
    <cellStyle name="Hipervínculo visitado" xfId="973" builtinId="9" hidden="1"/>
    <cellStyle name="Hipervínculo visitado" xfId="974" builtinId="9" hidden="1"/>
    <cellStyle name="Hipervínculo visitado" xfId="975" builtinId="9" hidden="1"/>
    <cellStyle name="Hipervínculo visitado" xfId="976" builtinId="9" hidden="1"/>
    <cellStyle name="Hipervínculo visitado" xfId="977" builtinId="9" hidden="1"/>
    <cellStyle name="Hipervínculo visitado" xfId="978" builtinId="9" hidden="1"/>
    <cellStyle name="Hipervínculo visitado" xfId="979" builtinId="9" hidden="1"/>
    <cellStyle name="Hipervínculo visitado" xfId="980" builtinId="9" hidden="1"/>
    <cellStyle name="Hipervínculo visitado" xfId="981" builtinId="9" hidden="1"/>
    <cellStyle name="Hipervínculo visitado" xfId="982" builtinId="9" hidden="1"/>
    <cellStyle name="Hipervínculo visitado" xfId="983" builtinId="9" hidden="1"/>
    <cellStyle name="Hipervínculo visitado" xfId="984" builtinId="9" hidden="1"/>
    <cellStyle name="Hipervínculo visitado" xfId="985" builtinId="9" hidden="1"/>
    <cellStyle name="Hipervínculo visitado" xfId="986" builtinId="9" hidden="1"/>
    <cellStyle name="Hipervínculo visitado" xfId="987" builtinId="9" hidden="1"/>
    <cellStyle name="Hipervínculo visitado" xfId="988" builtinId="9" hidden="1"/>
    <cellStyle name="Hipervínculo visitado" xfId="989" builtinId="9" hidden="1"/>
    <cellStyle name="Hipervínculo visitado" xfId="990" builtinId="9" hidden="1"/>
    <cellStyle name="Hipervínculo visitado" xfId="991" builtinId="9" hidden="1"/>
    <cellStyle name="Hipervínculo visitado" xfId="992" builtinId="9" hidden="1"/>
    <cellStyle name="Hipervínculo visitado" xfId="993" builtinId="9" hidden="1"/>
    <cellStyle name="Hipervínculo visitado" xfId="994" builtinId="9" hidden="1"/>
    <cellStyle name="Hipervínculo visitado" xfId="995" builtinId="9" hidden="1"/>
    <cellStyle name="Hipervínculo visitado" xfId="996" builtinId="9" hidden="1"/>
    <cellStyle name="Hipervínculo visitado" xfId="997" builtinId="9" hidden="1"/>
    <cellStyle name="Hipervínculo visitado" xfId="998" builtinId="9" hidden="1"/>
    <cellStyle name="Hipervínculo visitado" xfId="999" builtinId="9" hidden="1"/>
    <cellStyle name="Hipervínculo visitado" xfId="1000" builtinId="9" hidden="1"/>
    <cellStyle name="Hipervínculo visitado" xfId="1001" builtinId="9" hidden="1"/>
    <cellStyle name="Hipervínculo visitado" xfId="1002" builtinId="9" hidden="1"/>
    <cellStyle name="Hipervínculo visitado" xfId="1003" builtinId="9" hidden="1"/>
    <cellStyle name="Hipervínculo visitado" xfId="1004" builtinId="9" hidden="1"/>
    <cellStyle name="Hipervínculo visitado" xfId="1005" builtinId="9" hidden="1"/>
    <cellStyle name="Hipervínculo visitado" xfId="1006" builtinId="9" hidden="1"/>
    <cellStyle name="Hipervínculo visitado" xfId="1007" builtinId="9" hidden="1"/>
    <cellStyle name="Hipervínculo visitado" xfId="1008" builtinId="9" hidden="1"/>
    <cellStyle name="Hipervínculo visitado" xfId="1009" builtinId="9" hidden="1"/>
    <cellStyle name="Hipervínculo visitado" xfId="1010" builtinId="9" hidden="1"/>
    <cellStyle name="Hipervínculo visitado" xfId="1011" builtinId="9" hidden="1"/>
    <cellStyle name="Hipervínculo visitado" xfId="1012" builtinId="9" hidden="1"/>
    <cellStyle name="Hipervínculo visitado" xfId="1013" builtinId="9" hidden="1"/>
    <cellStyle name="Hipervínculo visitado" xfId="1014" builtinId="9" hidden="1"/>
    <cellStyle name="Hipervínculo visitado" xfId="1015" builtinId="9" hidden="1"/>
    <cellStyle name="Hipervínculo visitado" xfId="1016" builtinId="9" hidden="1"/>
    <cellStyle name="Hipervínculo visitado" xfId="1017" builtinId="9" hidden="1"/>
    <cellStyle name="Hipervínculo visitado" xfId="1018" builtinId="9" hidden="1"/>
    <cellStyle name="Hipervínculo visitado" xfId="1019" builtinId="9" hidden="1"/>
    <cellStyle name="Hipervínculo visitado" xfId="1020" builtinId="9" hidden="1"/>
    <cellStyle name="Hipervínculo visitado" xfId="1021" builtinId="9" hidden="1"/>
    <cellStyle name="Hipervínculo visitado" xfId="1022" builtinId="9" hidden="1"/>
    <cellStyle name="Hipervínculo visitado" xfId="1023" builtinId="9" hidden="1"/>
    <cellStyle name="Hipervínculo visitado" xfId="1024" builtinId="9" hidden="1"/>
    <cellStyle name="Hipervínculo visitado" xfId="1025" builtinId="9" hidden="1"/>
    <cellStyle name="Hipervínculo visitado" xfId="1026" builtinId="9" hidden="1"/>
    <cellStyle name="Hipervínculo visitado" xfId="1027" builtinId="9" hidden="1"/>
    <cellStyle name="Hipervínculo visitado" xfId="1028" builtinId="9" hidden="1"/>
    <cellStyle name="Hipervínculo visitado" xfId="1029" builtinId="9" hidden="1"/>
    <cellStyle name="Hipervínculo visitado" xfId="1030" builtinId="9" hidden="1"/>
    <cellStyle name="Hipervínculo visitado" xfId="1031" builtinId="9" hidden="1"/>
    <cellStyle name="Hipervínculo visitado" xfId="1032" builtinId="9" hidden="1"/>
    <cellStyle name="Hipervínculo visitado" xfId="1033" builtinId="9" hidden="1"/>
    <cellStyle name="Hipervínculo visitado" xfId="1034" builtinId="9" hidden="1"/>
    <cellStyle name="Hipervínculo visitado" xfId="1035" builtinId="9" hidden="1"/>
    <cellStyle name="Hipervínculo visitado" xfId="1036" builtinId="9" hidden="1"/>
    <cellStyle name="Hipervínculo visitado" xfId="1037" builtinId="9" hidden="1"/>
    <cellStyle name="Hipervínculo visitado" xfId="1038" builtinId="9" hidden="1"/>
    <cellStyle name="Hipervínculo visitado" xfId="1039" builtinId="9" hidden="1"/>
    <cellStyle name="Hipervínculo visitado" xfId="1040" builtinId="9" hidden="1"/>
    <cellStyle name="Hipervínculo visitado" xfId="1041" builtinId="9" hidden="1"/>
    <cellStyle name="Hipervínculo visitado" xfId="1042" builtinId="9" hidden="1"/>
    <cellStyle name="Hipervínculo visitado" xfId="1043" builtinId="9" hidden="1"/>
    <cellStyle name="Hipervínculo visitado" xfId="1044" builtinId="9" hidden="1"/>
    <cellStyle name="Hipervínculo visitado" xfId="1045" builtinId="9" hidden="1"/>
    <cellStyle name="Hipervínculo visitado" xfId="1046" builtinId="9" hidden="1"/>
    <cellStyle name="Hipervínculo visitado" xfId="1047" builtinId="9" hidden="1"/>
    <cellStyle name="Hipervínculo visitado" xfId="1048" builtinId="9" hidden="1"/>
    <cellStyle name="Hipervínculo visitado" xfId="1049" builtinId="9" hidden="1"/>
    <cellStyle name="Hipervínculo visitado" xfId="1050" builtinId="9" hidden="1"/>
    <cellStyle name="Hipervínculo visitado" xfId="1051" builtinId="9" hidden="1"/>
    <cellStyle name="Hipervínculo visitado" xfId="1052" builtinId="9" hidden="1"/>
    <cellStyle name="Hipervínculo visitado" xfId="1053" builtinId="9" hidden="1"/>
    <cellStyle name="Hipervínculo visitado" xfId="1054" builtinId="9" hidden="1"/>
    <cellStyle name="Hipervínculo visitado" xfId="1055" builtinId="9" hidden="1"/>
    <cellStyle name="Hipervínculo visitado" xfId="1056" builtinId="9" hidden="1"/>
    <cellStyle name="Hipervínculo visitado" xfId="1057" builtinId="9" hidden="1"/>
    <cellStyle name="Hipervínculo visitado" xfId="1058" builtinId="9" hidden="1"/>
    <cellStyle name="Hipervínculo visitado" xfId="1059" builtinId="9" hidden="1"/>
    <cellStyle name="Hipervínculo visitado" xfId="1060" builtinId="9" hidden="1"/>
    <cellStyle name="Hipervínculo visitado" xfId="1061" builtinId="9" hidden="1"/>
    <cellStyle name="Hipervínculo visitado" xfId="1062" builtinId="9" hidden="1"/>
    <cellStyle name="Hipervínculo visitado" xfId="1063" builtinId="9" hidden="1"/>
    <cellStyle name="Hipervínculo visitado" xfId="1064" builtinId="9" hidden="1"/>
    <cellStyle name="Hipervínculo visitado" xfId="1065" builtinId="9" hidden="1"/>
    <cellStyle name="Hipervínculo visitado" xfId="1066" builtinId="9" hidden="1"/>
    <cellStyle name="Hipervínculo visitado" xfId="1067" builtinId="9" hidden="1"/>
    <cellStyle name="Hipervínculo visitado" xfId="1068" builtinId="9" hidden="1"/>
    <cellStyle name="Hipervínculo visitado" xfId="1069" builtinId="9" hidden="1"/>
    <cellStyle name="Hipervínculo visitado" xfId="1070" builtinId="9" hidden="1"/>
    <cellStyle name="Hipervínculo visitado" xfId="1071" builtinId="9" hidden="1"/>
    <cellStyle name="Hipervínculo visitado" xfId="1072" builtinId="9" hidden="1"/>
    <cellStyle name="Hipervínculo visitado" xfId="1073" builtinId="9" hidden="1"/>
    <cellStyle name="Hipervínculo visitado" xfId="1074" builtinId="9" hidden="1"/>
    <cellStyle name="Hipervínculo visitado" xfId="1075" builtinId="9" hidden="1"/>
    <cellStyle name="Hipervínculo visitado" xfId="1076" builtinId="9" hidden="1"/>
    <cellStyle name="Hipervínculo visitado" xfId="1077" builtinId="9" hidden="1"/>
    <cellStyle name="Hipervínculo visitado" xfId="1078" builtinId="9" hidden="1"/>
    <cellStyle name="Hipervínculo visitado" xfId="1079" builtinId="9" hidden="1"/>
    <cellStyle name="Hipervínculo visitado" xfId="1080" builtinId="9" hidden="1"/>
    <cellStyle name="Hipervínculo visitado" xfId="1081" builtinId="9" hidden="1"/>
    <cellStyle name="Hipervínculo visitado" xfId="1082" builtinId="9" hidden="1"/>
    <cellStyle name="Hipervínculo visitado" xfId="1083" builtinId="9" hidden="1"/>
    <cellStyle name="Hipervínculo visitado" xfId="1084" builtinId="9" hidden="1"/>
    <cellStyle name="Hipervínculo visitado" xfId="1085" builtinId="9" hidden="1"/>
    <cellStyle name="Hipervínculo visitado" xfId="1086" builtinId="9" hidden="1"/>
    <cellStyle name="Hipervínculo visitado" xfId="1087" builtinId="9" hidden="1"/>
    <cellStyle name="Hipervínculo visitado" xfId="1088" builtinId="9" hidden="1"/>
    <cellStyle name="Hipervínculo visitado" xfId="1089" builtinId="9" hidden="1"/>
    <cellStyle name="Hipervínculo visitado" xfId="1090" builtinId="9" hidden="1"/>
    <cellStyle name="Hipervínculo visitado" xfId="1091" builtinId="9" hidden="1"/>
    <cellStyle name="Hipervínculo visitado" xfId="1092" builtinId="9" hidden="1"/>
    <cellStyle name="Hipervínculo visitado" xfId="1093" builtinId="9" hidden="1"/>
    <cellStyle name="Hipervínculo visitado" xfId="1094" builtinId="9" hidden="1"/>
    <cellStyle name="Hipervínculo visitado" xfId="1095" builtinId="9" hidden="1"/>
    <cellStyle name="Hipervínculo visitado" xfId="1096" builtinId="9" hidden="1"/>
    <cellStyle name="Hipervínculo visitado" xfId="1097" builtinId="9" hidden="1"/>
    <cellStyle name="Hipervínculo visitado" xfId="1098" builtinId="9" hidden="1"/>
    <cellStyle name="Hipervínculo visitado" xfId="1099" builtinId="9" hidden="1"/>
    <cellStyle name="Hipervínculo visitado" xfId="1100" builtinId="9" hidden="1"/>
    <cellStyle name="Hipervínculo visitado" xfId="1101" builtinId="9" hidden="1"/>
    <cellStyle name="Hipervínculo visitado" xfId="1102" builtinId="9" hidden="1"/>
    <cellStyle name="Hipervínculo visitado" xfId="1103" builtinId="9" hidden="1"/>
    <cellStyle name="Hipervínculo visitado" xfId="1104" builtinId="9" hidden="1"/>
    <cellStyle name="Hipervínculo visitado" xfId="1105" builtinId="9" hidden="1"/>
    <cellStyle name="Hipervínculo visitado" xfId="1106" builtinId="9" hidden="1"/>
    <cellStyle name="Hipervínculo visitado" xfId="1107" builtinId="9" hidden="1"/>
    <cellStyle name="Hipervínculo visitado" xfId="1108" builtinId="9" hidden="1"/>
    <cellStyle name="Hipervínculo visitado" xfId="1109" builtinId="9" hidden="1"/>
    <cellStyle name="Hipervínculo visitado" xfId="1110" builtinId="9" hidden="1"/>
    <cellStyle name="Hipervínculo visitado" xfId="1111" builtinId="9" hidden="1"/>
    <cellStyle name="Hipervínculo visitado" xfId="1112" builtinId="9" hidden="1"/>
    <cellStyle name="Hipervínculo visitado" xfId="1113" builtinId="9" hidden="1"/>
    <cellStyle name="Hipervínculo visitado" xfId="1114" builtinId="9" hidden="1"/>
    <cellStyle name="Hipervínculo visitado" xfId="1115" builtinId="9" hidden="1"/>
    <cellStyle name="Hipervínculo visitado" xfId="1116" builtinId="9" hidden="1"/>
    <cellStyle name="Hipervínculo visitado" xfId="1117" builtinId="9" hidden="1"/>
    <cellStyle name="Hipervínculo visitado" xfId="1118" builtinId="9" hidden="1"/>
    <cellStyle name="Hipervínculo visitado" xfId="1119" builtinId="9" hidden="1"/>
    <cellStyle name="Hipervínculo visitado" xfId="1120" builtinId="9" hidden="1"/>
    <cellStyle name="Hipervínculo visitado" xfId="1121" builtinId="9" hidden="1"/>
    <cellStyle name="Hipervínculo visitado" xfId="1122" builtinId="9" hidden="1"/>
    <cellStyle name="Hipervínculo visitado" xfId="1123" builtinId="9" hidden="1"/>
    <cellStyle name="Hipervínculo visitado" xfId="1124" builtinId="9" hidden="1"/>
    <cellStyle name="Hipervínculo visitado" xfId="1125" builtinId="9" hidden="1"/>
    <cellStyle name="Hipervínculo visitado" xfId="1126" builtinId="9" hidden="1"/>
    <cellStyle name="Hipervínculo visitado" xfId="1127" builtinId="9" hidden="1"/>
    <cellStyle name="Hipervínculo visitado" xfId="1128" builtinId="9" hidden="1"/>
    <cellStyle name="Hipervínculo visitado" xfId="1129" builtinId="9" hidden="1"/>
    <cellStyle name="Hipervínculo visitado" xfId="1130" builtinId="9" hidden="1"/>
    <cellStyle name="Hipervínculo visitado" xfId="1131" builtinId="9" hidden="1"/>
    <cellStyle name="Hipervínculo visitado" xfId="1132" builtinId="9" hidden="1"/>
    <cellStyle name="Hipervínculo visitado" xfId="1133" builtinId="9" hidden="1"/>
    <cellStyle name="Hipervínculo visitado" xfId="1134" builtinId="9" hidden="1"/>
    <cellStyle name="Hipervínculo visitado" xfId="1135" builtinId="9" hidden="1"/>
    <cellStyle name="Hipervínculo visitado" xfId="1136" builtinId="9" hidden="1"/>
    <cellStyle name="Hipervínculo visitado" xfId="1137" builtinId="9" hidden="1"/>
    <cellStyle name="Hipervínculo visitado" xfId="1138" builtinId="9" hidden="1"/>
    <cellStyle name="Hipervínculo visitado" xfId="1139" builtinId="9" hidden="1"/>
    <cellStyle name="Hipervínculo visitado" xfId="1140" builtinId="9" hidden="1"/>
    <cellStyle name="Hipervínculo visitado" xfId="1141" builtinId="9" hidden="1"/>
    <cellStyle name="Hipervínculo visitado" xfId="1142" builtinId="9" hidden="1"/>
    <cellStyle name="Hipervínculo visitado" xfId="1143" builtinId="9" hidden="1"/>
    <cellStyle name="Hipervínculo visitado" xfId="1144" builtinId="9" hidden="1"/>
    <cellStyle name="Hipervínculo visitado" xfId="1145" builtinId="9" hidden="1"/>
    <cellStyle name="Hipervínculo visitado" xfId="1146" builtinId="9" hidden="1"/>
    <cellStyle name="Hipervínculo visitado" xfId="1147" builtinId="9" hidden="1"/>
    <cellStyle name="Hipervínculo visitado" xfId="1148" builtinId="9" hidden="1"/>
    <cellStyle name="Hipervínculo visitado" xfId="1149" builtinId="9" hidden="1"/>
    <cellStyle name="Hipervínculo visitado" xfId="1150" builtinId="9" hidden="1"/>
    <cellStyle name="Hipervínculo visitado" xfId="1151" builtinId="9" hidden="1"/>
    <cellStyle name="Hipervínculo visitado" xfId="1152" builtinId="9" hidden="1"/>
    <cellStyle name="Hipervínculo visitado" xfId="1153" builtinId="9" hidden="1"/>
    <cellStyle name="Hipervínculo visitado" xfId="1154" builtinId="9" hidden="1"/>
    <cellStyle name="Hipervínculo visitado" xfId="1155" builtinId="9" hidden="1"/>
    <cellStyle name="Hipervínculo visitado" xfId="1164" builtinId="9" hidden="1"/>
    <cellStyle name="Hipervínculo visitado" xfId="1165" builtinId="9" hidden="1"/>
    <cellStyle name="Hipervínculo visitado" xfId="1166" builtinId="9" hidden="1"/>
    <cellStyle name="Hipervínculo visitado" xfId="1167" builtinId="9" hidden="1"/>
    <cellStyle name="Hipervínculo visitado" xfId="1168" builtinId="9" hidden="1"/>
    <cellStyle name="Hipervínculo visitado" xfId="1169" builtinId="9" hidden="1"/>
    <cellStyle name="Hipervínculo visitado" xfId="1170" builtinId="9" hidden="1"/>
    <cellStyle name="Hipervínculo visitado" xfId="1171" builtinId="9" hidden="1"/>
    <cellStyle name="Millares" xfId="1" builtinId="3"/>
    <cellStyle name="Millares [0] 2" xfId="1188" xr:uid="{00000000-0005-0000-0000-00008B040000}"/>
    <cellStyle name="Millares [0] 4 2" xfId="59" xr:uid="{00000000-0005-0000-0000-00008C040000}"/>
    <cellStyle name="Millares 3" xfId="107" xr:uid="{00000000-0005-0000-0000-00008D040000}"/>
    <cellStyle name="Millares 4 2" xfId="58" xr:uid="{00000000-0005-0000-0000-00008E040000}"/>
    <cellStyle name="Moneda" xfId="1185" builtinId="4"/>
    <cellStyle name="Moneda [0]" xfId="1189" builtinId="7"/>
    <cellStyle name="Moneda 2" xfId="1187" xr:uid="{00000000-0005-0000-0000-000091040000}"/>
    <cellStyle name="Normal" xfId="0" builtinId="0"/>
    <cellStyle name="Normal 15 2" xfId="1181" xr:uid="{00000000-0005-0000-0000-000093040000}"/>
    <cellStyle name="Normal 15 2 2" xfId="1184" xr:uid="{00000000-0005-0000-0000-000094040000}"/>
    <cellStyle name="Normal 2" xfId="2" xr:uid="{00000000-0005-0000-0000-000095040000}"/>
    <cellStyle name="Normal 2 2" xfId="1156" xr:uid="{00000000-0005-0000-0000-000096040000}"/>
    <cellStyle name="Normal 2 2 2" xfId="1176" xr:uid="{00000000-0005-0000-0000-000097040000}"/>
    <cellStyle name="Normal 3" xfId="106" xr:uid="{00000000-0005-0000-0000-000098040000}"/>
    <cellStyle name="Normal 3 2" xfId="1158" xr:uid="{00000000-0005-0000-0000-000099040000}"/>
    <cellStyle name="Normal 4" xfId="1160" xr:uid="{00000000-0005-0000-0000-00009A040000}"/>
    <cellStyle name="Normal 4 2 2" xfId="1178" xr:uid="{00000000-0005-0000-0000-00009B040000}"/>
    <cellStyle name="Normal 5" xfId="1163" xr:uid="{00000000-0005-0000-0000-00009C040000}"/>
    <cellStyle name="Normal 5 2" xfId="1180" xr:uid="{00000000-0005-0000-0000-00009D040000}"/>
    <cellStyle name="Normal 5 2 2" xfId="1183" xr:uid="{00000000-0005-0000-0000-00009E040000}"/>
    <cellStyle name="Normal 6" xfId="1175" xr:uid="{00000000-0005-0000-0000-00009F040000}"/>
    <cellStyle name="Normal 6 2" xfId="1173" xr:uid="{00000000-0005-0000-0000-0000A0040000}"/>
    <cellStyle name="Normal 6 3" xfId="1182" xr:uid="{00000000-0005-0000-0000-0000A1040000}"/>
    <cellStyle name="Normal 7" xfId="1172" xr:uid="{00000000-0005-0000-0000-0000A2040000}"/>
    <cellStyle name="Normal 8" xfId="1186" xr:uid="{00000000-0005-0000-0000-0000A3040000}"/>
    <cellStyle name="Normal_Cabrera renta  y anexos 2003" xfId="3" xr:uid="{00000000-0005-0000-0000-0000A4040000}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F25C"/>
      <color rgb="FF7FF82C"/>
      <color rgb="FFABFB75"/>
      <color rgb="FFFFFF99"/>
      <color rgb="FFCCFFCC"/>
      <color rgb="FFA2FA66"/>
      <color rgb="FFFFFFCC"/>
      <color rgb="FF0066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428625</xdr:colOff>
      <xdr:row>0</xdr:row>
      <xdr:rowOff>0</xdr:rowOff>
    </xdr:from>
    <xdr:to>
      <xdr:col>51</xdr:col>
      <xdr:colOff>219075</xdr:colOff>
      <xdr:row>0</xdr:row>
      <xdr:rowOff>0</xdr:rowOff>
    </xdr:to>
    <xdr:sp macro="" textlink="">
      <xdr:nvSpPr>
        <xdr:cNvPr id="8" name="Rectangle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5671800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147</xdr:col>
      <xdr:colOff>47625</xdr:colOff>
      <xdr:row>0</xdr:row>
      <xdr:rowOff>0</xdr:rowOff>
    </xdr:from>
    <xdr:to>
      <xdr:col>147</xdr:col>
      <xdr:colOff>47625</xdr:colOff>
      <xdr:row>0</xdr:row>
      <xdr:rowOff>0</xdr:rowOff>
    </xdr:to>
    <xdr:sp macro="" textlink="">
      <xdr:nvSpPr>
        <xdr:cNvPr id="9" name="Rectangle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942272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428625</xdr:colOff>
      <xdr:row>12</xdr:row>
      <xdr:rowOff>0</xdr:rowOff>
    </xdr:from>
    <xdr:to>
      <xdr:col>51</xdr:col>
      <xdr:colOff>219075</xdr:colOff>
      <xdr:row>12</xdr:row>
      <xdr:rowOff>0</xdr:rowOff>
    </xdr:to>
    <xdr:sp macro="" textlink="">
      <xdr:nvSpPr>
        <xdr:cNvPr id="10" name="Rectangle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5671800" y="42672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147</xdr:col>
      <xdr:colOff>47625</xdr:colOff>
      <xdr:row>44</xdr:row>
      <xdr:rowOff>200025</xdr:rowOff>
    </xdr:from>
    <xdr:to>
      <xdr:col>147</xdr:col>
      <xdr:colOff>47625</xdr:colOff>
      <xdr:row>46</xdr:row>
      <xdr:rowOff>104775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9422725" y="12785725"/>
          <a:ext cx="0" cy="666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428625</xdr:colOff>
      <xdr:row>0</xdr:row>
      <xdr:rowOff>0</xdr:rowOff>
    </xdr:from>
    <xdr:to>
      <xdr:col>51</xdr:col>
      <xdr:colOff>219075</xdr:colOff>
      <xdr:row>0</xdr:row>
      <xdr:rowOff>0</xdr:rowOff>
    </xdr:to>
    <xdr:sp macro="" textlink="">
      <xdr:nvSpPr>
        <xdr:cNvPr id="13" name="Rectangle 1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5671800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147</xdr:col>
      <xdr:colOff>47625</xdr:colOff>
      <xdr:row>0</xdr:row>
      <xdr:rowOff>0</xdr:rowOff>
    </xdr:from>
    <xdr:to>
      <xdr:col>147</xdr:col>
      <xdr:colOff>47625</xdr:colOff>
      <xdr:row>0</xdr:row>
      <xdr:rowOff>0</xdr:rowOff>
    </xdr:to>
    <xdr:sp macro="" textlink="">
      <xdr:nvSpPr>
        <xdr:cNvPr id="14" name="Rectangle 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942272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428625</xdr:colOff>
      <xdr:row>12</xdr:row>
      <xdr:rowOff>0</xdr:rowOff>
    </xdr:from>
    <xdr:to>
      <xdr:col>51</xdr:col>
      <xdr:colOff>219075</xdr:colOff>
      <xdr:row>12</xdr:row>
      <xdr:rowOff>0</xdr:rowOff>
    </xdr:to>
    <xdr:sp macro="" textlink="">
      <xdr:nvSpPr>
        <xdr:cNvPr id="15" name="Rectangle 2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5671800" y="42672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147</xdr:col>
      <xdr:colOff>47625</xdr:colOff>
      <xdr:row>44</xdr:row>
      <xdr:rowOff>200025</xdr:rowOff>
    </xdr:from>
    <xdr:to>
      <xdr:col>147</xdr:col>
      <xdr:colOff>47625</xdr:colOff>
      <xdr:row>46</xdr:row>
      <xdr:rowOff>104775</xdr:rowOff>
    </xdr:to>
    <xdr:sp macro="" textlink="">
      <xdr:nvSpPr>
        <xdr:cNvPr id="16" name="Rectangle 2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9422725" y="12785725"/>
          <a:ext cx="0" cy="666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10241</xdr:colOff>
      <xdr:row>1</xdr:row>
      <xdr:rowOff>245806</xdr:rowOff>
    </xdr:from>
    <xdr:to>
      <xdr:col>13</xdr:col>
      <xdr:colOff>177697</xdr:colOff>
      <xdr:row>3</xdr:row>
      <xdr:rowOff>772392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ACBF399-B498-4FCE-B0F8-1AE586E5A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531" y="1648951"/>
          <a:ext cx="3113549" cy="1018199"/>
        </a:xfrm>
        <a:prstGeom prst="rect">
          <a:avLst/>
        </a:prstGeom>
      </xdr:spPr>
    </xdr:pic>
    <xdr:clientData/>
  </xdr:twoCellAnchor>
  <xdr:twoCellAnchor>
    <xdr:from>
      <xdr:col>46</xdr:col>
      <xdr:colOff>10240</xdr:colOff>
      <xdr:row>2</xdr:row>
      <xdr:rowOff>0</xdr:rowOff>
    </xdr:from>
    <xdr:to>
      <xdr:col>51</xdr:col>
      <xdr:colOff>626532</xdr:colOff>
      <xdr:row>3</xdr:row>
      <xdr:rowOff>809113</xdr:rowOff>
    </xdr:to>
    <xdr:sp macro="" textlink="" fLocksText="0">
      <xdr:nvSpPr>
        <xdr:cNvPr id="21" name="AutoShape 84">
          <a:extLst>
            <a:ext uri="{FF2B5EF4-FFF2-40B4-BE49-F238E27FC236}">
              <a16:creationId xmlns:a16="http://schemas.microsoft.com/office/drawing/2014/main" id="{A7D967A7-AC28-406D-BFA5-086F107E52D6}"/>
            </a:ext>
          </a:extLst>
        </xdr:cNvPr>
        <xdr:cNvSpPr>
          <a:spLocks noChangeArrowheads="1"/>
        </xdr:cNvSpPr>
      </xdr:nvSpPr>
      <xdr:spPr bwMode="auto">
        <a:xfrm>
          <a:off x="16206973" y="1845733"/>
          <a:ext cx="2529759" cy="986913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4800" b="1" i="0" strike="noStrike">
              <a:solidFill>
                <a:srgbClr val="FFFFFF"/>
              </a:solidFill>
              <a:latin typeface="Arial"/>
              <a:cs typeface="Arial"/>
            </a:rPr>
            <a:t>110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121755</xdr:colOff>
      <xdr:row>0</xdr:row>
      <xdr:rowOff>68854</xdr:rowOff>
    </xdr:from>
    <xdr:to>
      <xdr:col>1</xdr:col>
      <xdr:colOff>797226</xdr:colOff>
      <xdr:row>2</xdr:row>
      <xdr:rowOff>93071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883755" y="68854"/>
          <a:ext cx="675471" cy="6528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155088</xdr:rowOff>
    </xdr:from>
    <xdr:to>
      <xdr:col>1</xdr:col>
      <xdr:colOff>745297</xdr:colOff>
      <xdr:row>3</xdr:row>
      <xdr:rowOff>209969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C2EE12-DB89-28BA-A373-39C5A0E55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800100" y="317013"/>
          <a:ext cx="707197" cy="6835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126004</xdr:rowOff>
    </xdr:from>
    <xdr:to>
      <xdr:col>3</xdr:col>
      <xdr:colOff>504021</xdr:colOff>
      <xdr:row>2</xdr:row>
      <xdr:rowOff>150221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352425" y="126004"/>
          <a:ext cx="675471" cy="652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99693</xdr:colOff>
      <xdr:row>0</xdr:row>
      <xdr:rowOff>38100</xdr:rowOff>
    </xdr:from>
    <xdr:to>
      <xdr:col>3</xdr:col>
      <xdr:colOff>572722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690243" y="38100"/>
          <a:ext cx="473029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923926</xdr:colOff>
      <xdr:row>0</xdr:row>
      <xdr:rowOff>51264</xdr:rowOff>
    </xdr:from>
    <xdr:to>
      <xdr:col>2</xdr:col>
      <xdr:colOff>1790700</xdr:colOff>
      <xdr:row>2</xdr:row>
      <xdr:rowOff>260382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409701" y="51264"/>
          <a:ext cx="866774" cy="8377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619126</xdr:colOff>
      <xdr:row>0</xdr:row>
      <xdr:rowOff>14322</xdr:rowOff>
    </xdr:from>
    <xdr:to>
      <xdr:col>3</xdr:col>
      <xdr:colOff>38100</xdr:colOff>
      <xdr:row>2</xdr:row>
      <xdr:rowOff>278040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866776" y="14322"/>
          <a:ext cx="942974" cy="9114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84070</xdr:colOff>
      <xdr:row>0</xdr:row>
      <xdr:rowOff>33537</xdr:rowOff>
    </xdr:from>
    <xdr:to>
      <xdr:col>3</xdr:col>
      <xdr:colOff>974445</xdr:colOff>
      <xdr:row>2</xdr:row>
      <xdr:rowOff>264638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605874" y="33537"/>
          <a:ext cx="890375" cy="8605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178906</xdr:colOff>
      <xdr:row>0</xdr:row>
      <xdr:rowOff>87610</xdr:rowOff>
    </xdr:from>
    <xdr:to>
      <xdr:col>2</xdr:col>
      <xdr:colOff>219076</xdr:colOff>
      <xdr:row>2</xdr:row>
      <xdr:rowOff>142223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426556" y="87610"/>
          <a:ext cx="706920" cy="6832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36030</xdr:colOff>
      <xdr:row>0</xdr:row>
      <xdr:rowOff>135529</xdr:rowOff>
    </xdr:from>
    <xdr:to>
      <xdr:col>3</xdr:col>
      <xdr:colOff>711501</xdr:colOff>
      <xdr:row>2</xdr:row>
      <xdr:rowOff>159746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559905" y="135529"/>
          <a:ext cx="675471" cy="6528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102705</xdr:colOff>
      <xdr:row>6</xdr:row>
      <xdr:rowOff>116479</xdr:rowOff>
    </xdr:from>
    <xdr:to>
      <xdr:col>3</xdr:col>
      <xdr:colOff>778176</xdr:colOff>
      <xdr:row>8</xdr:row>
      <xdr:rowOff>140696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626580" y="1088029"/>
          <a:ext cx="675471" cy="6528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197955</xdr:colOff>
      <xdr:row>0</xdr:row>
      <xdr:rowOff>135529</xdr:rowOff>
    </xdr:from>
    <xdr:to>
      <xdr:col>2</xdr:col>
      <xdr:colOff>873426</xdr:colOff>
      <xdr:row>2</xdr:row>
      <xdr:rowOff>159746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159980" y="135529"/>
          <a:ext cx="675471" cy="652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tabColor theme="1"/>
    <pageSetUpPr fitToPage="1"/>
  </sheetPr>
  <dimension ref="A1:FY70"/>
  <sheetViews>
    <sheetView showGridLines="0" topLeftCell="T53" zoomScale="85" zoomScaleNormal="85" workbookViewId="0">
      <selection activeCell="AR64" sqref="AR64"/>
    </sheetView>
  </sheetViews>
  <sheetFormatPr baseColWidth="10" defaultColWidth="1.7265625" defaultRowHeight="12" customHeight="1" x14ac:dyDescent="0.35"/>
  <cols>
    <col min="1" max="1" width="4.7265625" style="146" customWidth="1"/>
    <col min="2" max="2" width="1.7265625" style="1" customWidth="1"/>
    <col min="3" max="3" width="5.1796875" style="146" customWidth="1"/>
    <col min="4" max="4" width="3.81640625" style="146" customWidth="1"/>
    <col min="5" max="5" width="7.453125" style="146" customWidth="1"/>
    <col min="6" max="10" width="3.81640625" style="146" customWidth="1"/>
    <col min="11" max="11" width="6.1796875" style="146" customWidth="1"/>
    <col min="12" max="17" width="3.81640625" style="146" customWidth="1"/>
    <col min="18" max="18" width="7" style="146" customWidth="1"/>
    <col min="19" max="19" width="2.26953125" style="146" customWidth="1"/>
    <col min="20" max="20" width="1.7265625" style="146" customWidth="1"/>
    <col min="21" max="21" width="7.26953125" style="146" customWidth="1"/>
    <col min="22" max="22" width="4.81640625" style="146" customWidth="1"/>
    <col min="23" max="23" width="5.26953125" style="147" customWidth="1"/>
    <col min="24" max="24" width="9.26953125" style="147" customWidth="1"/>
    <col min="25" max="25" width="17.26953125" style="3" customWidth="1"/>
    <col min="26" max="26" width="4.7265625" style="147" hidden="1" customWidth="1"/>
    <col min="27" max="27" width="1.7265625" style="147" hidden="1" customWidth="1"/>
    <col min="28" max="28" width="7.1796875" style="147" customWidth="1"/>
    <col min="29" max="29" width="7.1796875" style="146" customWidth="1"/>
    <col min="30" max="30" width="3" style="146" customWidth="1"/>
    <col min="31" max="38" width="1.7265625" style="146" customWidth="1"/>
    <col min="39" max="39" width="5.26953125" style="146" customWidth="1"/>
    <col min="40" max="40" width="3.7265625" style="146" customWidth="1"/>
    <col min="41" max="41" width="4.81640625" style="146" customWidth="1"/>
    <col min="42" max="42" width="10" style="146" customWidth="1"/>
    <col min="43" max="43" width="5.81640625" style="146" customWidth="1"/>
    <col min="44" max="44" width="4.453125" style="146" customWidth="1"/>
    <col min="45" max="45" width="4.453125" style="146" hidden="1" customWidth="1"/>
    <col min="46" max="46" width="4.453125" style="146" customWidth="1"/>
    <col min="47" max="47" width="3.26953125" style="146" customWidth="1"/>
    <col min="48" max="48" width="9" style="146" customWidth="1"/>
    <col min="49" max="49" width="4.7265625" style="146" customWidth="1"/>
    <col min="50" max="50" width="5.26953125" style="4" customWidth="1"/>
    <col min="51" max="51" width="5.81640625" style="4" customWidth="1"/>
    <col min="52" max="52" width="8.26953125" style="4" customWidth="1"/>
    <col min="53" max="53" width="3.81640625" style="146" customWidth="1"/>
    <col min="54" max="116" width="1.7265625" style="146" customWidth="1"/>
    <col min="117" max="16384" width="1.7265625" style="146"/>
  </cols>
  <sheetData>
    <row r="1" spans="1:181" ht="13.5" customHeight="1" x14ac:dyDescent="0.35">
      <c r="B1" s="2"/>
    </row>
    <row r="2" spans="1:181" ht="24" customHeight="1" thickBot="1" x14ac:dyDescent="0.4"/>
    <row r="3" spans="1:181" s="23" customFormat="1" ht="14.25" customHeight="1" x14ac:dyDescent="0.35">
      <c r="B3" s="119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20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664" t="s">
        <v>5</v>
      </c>
      <c r="AR3" s="665"/>
      <c r="AS3" s="665"/>
      <c r="AT3" s="666"/>
      <c r="AU3" s="670">
        <v>110</v>
      </c>
      <c r="AV3" s="671"/>
      <c r="AW3" s="671"/>
      <c r="AX3" s="671"/>
      <c r="AY3" s="671"/>
      <c r="AZ3" s="672"/>
    </row>
    <row r="4" spans="1:181" s="124" customFormat="1" ht="64.5" customHeight="1" thickBot="1" x14ac:dyDescent="0.4">
      <c r="A4" s="23"/>
      <c r="B4" s="121"/>
      <c r="C4" s="675"/>
      <c r="D4" s="67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122"/>
      <c r="P4" s="123"/>
      <c r="Q4" s="676" t="s">
        <v>108</v>
      </c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67"/>
      <c r="AR4" s="668"/>
      <c r="AS4" s="668"/>
      <c r="AT4" s="669"/>
      <c r="AU4" s="673"/>
      <c r="AV4" s="673"/>
      <c r="AW4" s="673"/>
      <c r="AX4" s="673"/>
      <c r="AY4" s="673"/>
      <c r="AZ4" s="674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</row>
    <row r="5" spans="1:181" s="23" customFormat="1" ht="23.15" customHeight="1" x14ac:dyDescent="0.35">
      <c r="B5" s="125" t="s">
        <v>6</v>
      </c>
      <c r="C5" s="148"/>
      <c r="D5" s="148"/>
      <c r="E5" s="126">
        <v>2</v>
      </c>
      <c r="F5" s="126">
        <v>0</v>
      </c>
      <c r="G5" s="126">
        <v>2</v>
      </c>
      <c r="H5" s="126">
        <v>4</v>
      </c>
      <c r="I5" s="127"/>
      <c r="J5" s="127"/>
      <c r="K5" s="127"/>
      <c r="L5" s="128" t="s">
        <v>87</v>
      </c>
      <c r="M5" s="128"/>
      <c r="N5" s="128"/>
      <c r="O5" s="128"/>
      <c r="P5" s="128"/>
      <c r="Q5" s="128"/>
      <c r="R5" s="128"/>
      <c r="S5" s="126"/>
      <c r="T5" s="128"/>
      <c r="U5" s="128"/>
      <c r="V5" s="128"/>
      <c r="W5" s="128"/>
      <c r="X5" s="128"/>
      <c r="Y5" s="129"/>
      <c r="Z5" s="130"/>
      <c r="AA5" s="130"/>
      <c r="AB5" s="131"/>
      <c r="AC5" s="130"/>
      <c r="AD5" s="130"/>
      <c r="AE5" s="130"/>
      <c r="AF5" s="130"/>
      <c r="AG5" s="130"/>
      <c r="AH5" s="130"/>
      <c r="AI5" s="130"/>
      <c r="AJ5" s="130"/>
      <c r="AK5" s="130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120"/>
    </row>
    <row r="6" spans="1:181" s="23" customFormat="1" ht="15" customHeight="1" x14ac:dyDescent="0.35">
      <c r="B6" s="677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Q6" s="133"/>
      <c r="R6" s="133"/>
      <c r="S6" s="133"/>
      <c r="T6" s="133"/>
      <c r="U6" s="133"/>
      <c r="V6" s="133"/>
      <c r="W6" s="133"/>
      <c r="X6" s="133"/>
      <c r="Y6" s="134"/>
      <c r="Z6" s="133"/>
      <c r="AA6" s="133"/>
      <c r="AB6" s="135"/>
      <c r="AC6" s="133"/>
      <c r="AD6" s="133"/>
      <c r="AE6" s="581"/>
      <c r="AF6" s="581"/>
      <c r="AG6" s="574"/>
      <c r="AH6" s="574"/>
      <c r="AI6" s="574"/>
      <c r="AJ6" s="574"/>
      <c r="AK6" s="133"/>
      <c r="AZ6" s="136"/>
    </row>
    <row r="7" spans="1:181" s="23" customFormat="1" ht="20.25" customHeight="1" x14ac:dyDescent="0.35"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Q7" s="133"/>
      <c r="R7" s="133"/>
      <c r="S7" s="133"/>
      <c r="T7" s="133"/>
      <c r="U7" s="133"/>
      <c r="V7" s="133"/>
      <c r="W7" s="133"/>
      <c r="X7" s="133"/>
      <c r="Y7" s="134"/>
      <c r="Z7" s="133"/>
      <c r="AA7" s="133"/>
      <c r="AB7" s="135"/>
      <c r="AC7" s="101" t="s">
        <v>29</v>
      </c>
      <c r="AD7" s="133"/>
      <c r="AG7" s="133"/>
      <c r="AH7" s="133"/>
      <c r="AI7" s="133"/>
      <c r="AJ7" s="133"/>
      <c r="AK7" s="133"/>
      <c r="AZ7" s="136"/>
    </row>
    <row r="8" spans="1:181" s="23" customFormat="1" ht="12" customHeight="1" x14ac:dyDescent="0.35">
      <c r="B8" s="137"/>
      <c r="C8" s="138"/>
      <c r="D8" s="138"/>
      <c r="E8" s="138"/>
      <c r="F8" s="138"/>
      <c r="G8" s="138"/>
      <c r="H8" s="138"/>
      <c r="I8" s="138"/>
      <c r="J8" s="138"/>
      <c r="K8" s="138"/>
      <c r="Q8" s="133"/>
      <c r="R8" s="133"/>
      <c r="S8" s="133"/>
      <c r="T8" s="133"/>
      <c r="U8" s="133"/>
      <c r="V8" s="133"/>
      <c r="W8" s="133"/>
      <c r="X8" s="133"/>
      <c r="Y8" s="134"/>
      <c r="Z8" s="133"/>
      <c r="AA8" s="133"/>
      <c r="AB8" s="135"/>
      <c r="AC8" s="133"/>
      <c r="AD8" s="133"/>
      <c r="AG8" s="133"/>
      <c r="AH8" s="133"/>
      <c r="AI8" s="133"/>
      <c r="AJ8" s="133"/>
      <c r="AK8" s="133"/>
      <c r="AZ8" s="136"/>
    </row>
    <row r="9" spans="1:181" s="23" customFormat="1" ht="12" customHeight="1" x14ac:dyDescent="0.35">
      <c r="B9" s="137"/>
      <c r="C9" s="138"/>
      <c r="D9" s="138"/>
      <c r="E9" s="138"/>
      <c r="F9" s="138"/>
      <c r="G9" s="138"/>
      <c r="H9" s="138"/>
      <c r="I9" s="138"/>
      <c r="J9" s="138"/>
      <c r="K9" s="138"/>
      <c r="Q9" s="133"/>
      <c r="R9" s="133"/>
      <c r="S9" s="133"/>
      <c r="T9" s="133"/>
      <c r="U9" s="133"/>
      <c r="V9" s="133"/>
      <c r="W9" s="133"/>
      <c r="X9" s="133"/>
      <c r="Y9" s="134"/>
      <c r="Z9" s="133"/>
      <c r="AA9" s="133"/>
      <c r="AB9" s="135"/>
      <c r="AC9" s="133"/>
      <c r="AD9" s="133"/>
      <c r="AG9" s="133"/>
      <c r="AH9" s="133"/>
      <c r="AI9" s="133"/>
      <c r="AJ9" s="133"/>
      <c r="AK9" s="133"/>
      <c r="AZ9" s="136"/>
    </row>
    <row r="10" spans="1:181" s="23" customFormat="1" ht="15.75" customHeight="1" thickBot="1" x14ac:dyDescent="0.4">
      <c r="B10" s="121"/>
      <c r="C10" s="122"/>
      <c r="D10" s="122"/>
      <c r="E10" s="122"/>
      <c r="F10" s="122"/>
      <c r="G10" s="139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>
        <v>3</v>
      </c>
      <c r="U10" s="122">
        <v>3</v>
      </c>
      <c r="V10" s="122">
        <v>4</v>
      </c>
      <c r="W10" s="122"/>
      <c r="X10" s="122"/>
      <c r="Y10" s="123"/>
      <c r="Z10" s="122"/>
      <c r="AA10" s="122"/>
      <c r="AB10" s="149">
        <v>5</v>
      </c>
      <c r="AC10" s="122"/>
      <c r="AD10" s="122"/>
      <c r="AE10" s="122"/>
      <c r="AF10" s="122">
        <v>6</v>
      </c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3"/>
    </row>
    <row r="11" spans="1:181" s="23" customFormat="1" ht="16.5" customHeight="1" x14ac:dyDescent="0.35">
      <c r="B11" s="627" t="s">
        <v>37</v>
      </c>
      <c r="C11" s="628"/>
      <c r="D11" s="150" t="s">
        <v>30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51"/>
      <c r="Q11" s="151"/>
      <c r="R11" s="151" t="s">
        <v>7</v>
      </c>
      <c r="S11" s="150" t="s">
        <v>8</v>
      </c>
      <c r="T11" s="151"/>
      <c r="U11" s="151"/>
      <c r="V11" s="128"/>
      <c r="W11" s="152"/>
      <c r="X11" s="152"/>
      <c r="Y11" s="150" t="s">
        <v>9</v>
      </c>
      <c r="Z11" s="152"/>
      <c r="AA11" s="152"/>
      <c r="AB11" s="152"/>
      <c r="AC11" s="151"/>
      <c r="AD11" s="151"/>
      <c r="AE11" s="151"/>
      <c r="AF11" s="151"/>
      <c r="AG11" s="128"/>
      <c r="AH11" s="151"/>
      <c r="AI11" s="151"/>
      <c r="AJ11" s="151"/>
      <c r="AK11" s="151"/>
      <c r="AL11" s="153"/>
      <c r="AM11" s="151" t="s">
        <v>10</v>
      </c>
      <c r="AN11" s="151"/>
      <c r="AO11" s="151"/>
      <c r="AP11" s="153"/>
      <c r="AQ11" s="151"/>
      <c r="AR11" s="151" t="s">
        <v>11</v>
      </c>
      <c r="AS11" s="151"/>
      <c r="AT11" s="151"/>
      <c r="AU11" s="151"/>
      <c r="AV11" s="153"/>
      <c r="AW11" s="151"/>
      <c r="AX11" s="151"/>
      <c r="AY11" s="151"/>
      <c r="AZ11" s="154"/>
    </row>
    <row r="12" spans="1:181" s="23" customFormat="1" ht="18.75" customHeight="1" thickBot="1" x14ac:dyDescent="0.4">
      <c r="B12" s="629"/>
      <c r="C12" s="630"/>
      <c r="D12" s="155"/>
      <c r="E12" s="140"/>
      <c r="F12" s="140"/>
      <c r="G12" s="140"/>
      <c r="H12" s="140"/>
      <c r="I12" s="141">
        <v>8</v>
      </c>
      <c r="J12" s="141">
        <v>9</v>
      </c>
      <c r="K12" s="141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41">
        <v>0</v>
      </c>
      <c r="R12" s="141">
        <v>1</v>
      </c>
      <c r="S12" s="635"/>
      <c r="T12" s="635"/>
      <c r="U12" s="635"/>
      <c r="V12" s="156"/>
      <c r="W12" s="156"/>
      <c r="X12" s="156"/>
      <c r="Y12" s="157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8"/>
      <c r="AM12" s="156"/>
      <c r="AN12" s="156"/>
      <c r="AO12" s="156"/>
      <c r="AP12" s="156"/>
      <c r="AQ12" s="156"/>
      <c r="AR12" s="698"/>
      <c r="AS12" s="635"/>
      <c r="AT12" s="635"/>
      <c r="AU12" s="635"/>
      <c r="AV12" s="635"/>
      <c r="AW12" s="635"/>
      <c r="AX12" s="635"/>
      <c r="AY12" s="635"/>
      <c r="AZ12" s="699"/>
    </row>
    <row r="13" spans="1:181" s="23" customFormat="1" ht="20.149999999999999" customHeight="1" x14ac:dyDescent="0.35">
      <c r="B13" s="629"/>
      <c r="C13" s="630"/>
      <c r="D13" s="150" t="s">
        <v>12</v>
      </c>
      <c r="E13" s="159"/>
      <c r="F13" s="159"/>
      <c r="G13" s="159"/>
      <c r="H13" s="159"/>
      <c r="I13" s="159"/>
      <c r="J13" s="159"/>
      <c r="K13" s="159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50" t="s">
        <v>44</v>
      </c>
      <c r="AS13" s="151"/>
      <c r="AT13" s="151"/>
      <c r="AU13" s="161"/>
      <c r="AV13" s="162"/>
      <c r="AW13" s="687" t="s">
        <v>76</v>
      </c>
      <c r="AX13" s="688"/>
      <c r="AY13" s="688"/>
      <c r="AZ13" s="689"/>
    </row>
    <row r="14" spans="1:181" s="23" customFormat="1" ht="18" customHeight="1" thickBot="1" x14ac:dyDescent="0.4">
      <c r="B14" s="629"/>
      <c r="C14" s="630"/>
      <c r="D14" s="454" t="s">
        <v>32</v>
      </c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6"/>
      <c r="AS14" s="457"/>
      <c r="AT14" s="457"/>
      <c r="AU14" s="457"/>
      <c r="AV14" s="458"/>
      <c r="AW14" s="692"/>
      <c r="AX14" s="693"/>
      <c r="AY14" s="693"/>
      <c r="AZ14" s="694"/>
    </row>
    <row r="15" spans="1:181" s="23" customFormat="1" ht="28" customHeight="1" x14ac:dyDescent="0.35">
      <c r="B15" s="631"/>
      <c r="C15" s="632"/>
      <c r="D15" s="163" t="s">
        <v>77</v>
      </c>
      <c r="K15" s="132"/>
      <c r="L15" s="453"/>
      <c r="M15" s="453"/>
      <c r="N15" s="453"/>
      <c r="O15" s="23" t="s">
        <v>54</v>
      </c>
      <c r="R15" s="87"/>
      <c r="S15" s="87"/>
      <c r="T15" s="87"/>
      <c r="U15" s="652"/>
      <c r="V15" s="652"/>
      <c r="W15" s="652"/>
      <c r="X15" s="652"/>
      <c r="Y15" s="652"/>
      <c r="Z15" s="164"/>
      <c r="AA15" s="164"/>
      <c r="AB15" s="695" t="s">
        <v>105</v>
      </c>
      <c r="AC15" s="695"/>
      <c r="AD15" s="695"/>
      <c r="AE15" s="695"/>
      <c r="AF15" s="695"/>
      <c r="AG15" s="695"/>
      <c r="AH15" s="695"/>
      <c r="AI15" s="695"/>
      <c r="AJ15" s="695"/>
      <c r="AK15" s="695"/>
      <c r="AL15" s="695"/>
      <c r="AM15" s="695"/>
      <c r="AN15" s="695"/>
      <c r="AO15" s="126"/>
      <c r="AP15" s="87"/>
      <c r="AQ15" s="695" t="s">
        <v>78</v>
      </c>
      <c r="AR15" s="695"/>
      <c r="AS15" s="695"/>
      <c r="AT15" s="695"/>
      <c r="AU15" s="695"/>
      <c r="AV15" s="695"/>
      <c r="AW15" s="695"/>
      <c r="AX15" s="695"/>
      <c r="AY15" s="695"/>
      <c r="AZ15" s="165"/>
    </row>
    <row r="16" spans="1:181" s="23" customFormat="1" ht="18" customHeight="1" thickBot="1" x14ac:dyDescent="0.4">
      <c r="B16" s="633"/>
      <c r="C16" s="634"/>
      <c r="D16" s="166"/>
      <c r="H16" s="167"/>
      <c r="I16" s="167"/>
      <c r="J16" s="167"/>
      <c r="K16" s="167"/>
      <c r="L16" s="167"/>
      <c r="Q16" s="168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70"/>
      <c r="AD16" s="171"/>
      <c r="AE16" s="171"/>
      <c r="AF16" s="169"/>
      <c r="AG16" s="172"/>
      <c r="AH16" s="172"/>
      <c r="AI16" s="172"/>
      <c r="AJ16" s="172"/>
      <c r="AK16" s="172"/>
      <c r="AL16" s="173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Z16" s="123"/>
    </row>
    <row r="17" spans="1:53" s="23" customFormat="1" ht="25" customHeight="1" thickBot="1" x14ac:dyDescent="0.4">
      <c r="B17" s="189" t="s">
        <v>126</v>
      </c>
      <c r="C17" s="188"/>
      <c r="D17" s="142"/>
      <c r="E17" s="143"/>
      <c r="F17" s="679" t="s">
        <v>79</v>
      </c>
      <c r="G17" s="680"/>
      <c r="H17" s="680"/>
      <c r="I17" s="680"/>
      <c r="J17" s="681">
        <v>0</v>
      </c>
      <c r="K17" s="681"/>
      <c r="L17" s="681"/>
      <c r="M17" s="681"/>
      <c r="N17" s="681"/>
      <c r="O17" s="681"/>
      <c r="P17" s="681"/>
      <c r="Q17" s="681"/>
      <c r="R17" s="682"/>
      <c r="S17" s="683" t="s">
        <v>80</v>
      </c>
      <c r="T17" s="683"/>
      <c r="U17" s="683"/>
      <c r="V17" s="683"/>
      <c r="W17" s="683"/>
      <c r="X17" s="684">
        <v>0</v>
      </c>
      <c r="Y17" s="684"/>
      <c r="Z17" s="684"/>
      <c r="AA17" s="684"/>
      <c r="AB17" s="685"/>
      <c r="AC17" s="684"/>
      <c r="AD17" s="684"/>
      <c r="AE17" s="684"/>
      <c r="AF17" s="174"/>
      <c r="AG17" s="686" t="s">
        <v>100</v>
      </c>
      <c r="AH17" s="683"/>
      <c r="AI17" s="683"/>
      <c r="AJ17" s="683"/>
      <c r="AK17" s="683"/>
      <c r="AL17" s="683"/>
      <c r="AM17" s="683"/>
      <c r="AN17" s="683"/>
      <c r="AO17" s="683"/>
      <c r="AP17" s="684">
        <v>0</v>
      </c>
      <c r="AQ17" s="684"/>
      <c r="AR17" s="685"/>
      <c r="AS17" s="685"/>
      <c r="AT17" s="690"/>
      <c r="AU17" s="690"/>
      <c r="AV17" s="685"/>
      <c r="AW17" s="684"/>
      <c r="AX17" s="684"/>
      <c r="AY17" s="684"/>
      <c r="AZ17" s="691"/>
    </row>
    <row r="18" spans="1:53" ht="30" customHeight="1" x14ac:dyDescent="0.25">
      <c r="B18" s="532" t="s">
        <v>15</v>
      </c>
      <c r="C18" s="533"/>
      <c r="D18" s="6" t="s">
        <v>55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>
        <v>36</v>
      </c>
      <c r="W18" s="649">
        <f>+Bancos.!G27</f>
        <v>500000000</v>
      </c>
      <c r="X18" s="650"/>
      <c r="Y18" s="650"/>
      <c r="Z18" s="650"/>
      <c r="AA18" s="650"/>
      <c r="AB18" s="601" t="s">
        <v>65</v>
      </c>
      <c r="AC18" s="484" t="s">
        <v>45</v>
      </c>
      <c r="AD18" s="485"/>
      <c r="AE18" s="485"/>
      <c r="AF18" s="485"/>
      <c r="AG18" s="485"/>
      <c r="AH18" s="485"/>
      <c r="AI18" s="485"/>
      <c r="AJ18" s="485"/>
      <c r="AK18" s="485"/>
      <c r="AL18" s="485"/>
      <c r="AM18" s="485"/>
      <c r="AN18" s="485"/>
      <c r="AO18" s="485"/>
      <c r="AP18" s="485"/>
      <c r="AQ18" s="485"/>
      <c r="AR18" s="485"/>
      <c r="AS18" s="486"/>
      <c r="AT18" s="713">
        <v>77</v>
      </c>
      <c r="AU18" s="714"/>
      <c r="AV18" s="481">
        <v>0</v>
      </c>
      <c r="AW18" s="482"/>
      <c r="AX18" s="482"/>
      <c r="AY18" s="482"/>
      <c r="AZ18" s="483"/>
    </row>
    <row r="19" spans="1:53" ht="27" customHeight="1" x14ac:dyDescent="0.25">
      <c r="B19" s="534"/>
      <c r="C19" s="535"/>
      <c r="D19" s="8" t="s">
        <v>48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>
        <f t="shared" ref="V19:V25" si="0">+V18+1</f>
        <v>37</v>
      </c>
      <c r="W19" s="647">
        <v>0</v>
      </c>
      <c r="X19" s="648"/>
      <c r="Y19" s="648"/>
      <c r="Z19" s="648"/>
      <c r="AA19" s="648"/>
      <c r="AB19" s="602"/>
      <c r="AC19" s="487" t="s">
        <v>16</v>
      </c>
      <c r="AD19" s="488"/>
      <c r="AE19" s="488"/>
      <c r="AF19" s="488"/>
      <c r="AG19" s="488"/>
      <c r="AH19" s="488"/>
      <c r="AI19" s="488"/>
      <c r="AJ19" s="488"/>
      <c r="AK19" s="488"/>
      <c r="AL19" s="488"/>
      <c r="AM19" s="488"/>
      <c r="AN19" s="488"/>
      <c r="AO19" s="488"/>
      <c r="AP19" s="488"/>
      <c r="AQ19" s="488"/>
      <c r="AR19" s="488"/>
      <c r="AS19" s="489"/>
      <c r="AT19" s="495">
        <f t="shared" ref="AT19:AT28" si="1">+AT18+1</f>
        <v>78</v>
      </c>
      <c r="AU19" s="496"/>
      <c r="AV19" s="717">
        <v>0</v>
      </c>
      <c r="AW19" s="718"/>
      <c r="AX19" s="718"/>
      <c r="AY19" s="718"/>
      <c r="AZ19" s="719"/>
    </row>
    <row r="20" spans="1:53" ht="30" customHeight="1" thickBot="1" x14ac:dyDescent="0.3">
      <c r="B20" s="534"/>
      <c r="C20" s="535"/>
      <c r="D20" s="10" t="s">
        <v>56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>
        <f t="shared" si="0"/>
        <v>38</v>
      </c>
      <c r="W20" s="640">
        <v>0</v>
      </c>
      <c r="X20" s="641"/>
      <c r="Y20" s="641"/>
      <c r="Z20" s="641"/>
      <c r="AA20" s="641"/>
      <c r="AB20" s="603"/>
      <c r="AC20" s="723" t="s">
        <v>109</v>
      </c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25"/>
      <c r="AT20" s="463">
        <f t="shared" si="1"/>
        <v>79</v>
      </c>
      <c r="AU20" s="464"/>
      <c r="AV20" s="720">
        <f>IF(W57&gt;W58,W57-AV18+AV19,W58-AV18+AV19)</f>
        <v>0</v>
      </c>
      <c r="AW20" s="721"/>
      <c r="AX20" s="721"/>
      <c r="AY20" s="721"/>
      <c r="AZ20" s="722"/>
      <c r="BA20" s="175"/>
    </row>
    <row r="21" spans="1:53" ht="30" customHeight="1" thickBot="1" x14ac:dyDescent="0.4">
      <c r="B21" s="534"/>
      <c r="C21" s="535"/>
      <c r="D21" s="12" t="s">
        <v>17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3">
        <f t="shared" si="0"/>
        <v>39</v>
      </c>
      <c r="W21" s="642">
        <v>0</v>
      </c>
      <c r="X21" s="643"/>
      <c r="Y21" s="643"/>
      <c r="Z21" s="643"/>
      <c r="AA21" s="643"/>
      <c r="AB21" s="734" t="s">
        <v>43</v>
      </c>
      <c r="AC21" s="726" t="s">
        <v>18</v>
      </c>
      <c r="AD21" s="727"/>
      <c r="AE21" s="727"/>
      <c r="AF21" s="727"/>
      <c r="AG21" s="727"/>
      <c r="AH21" s="727"/>
      <c r="AI21" s="727"/>
      <c r="AJ21" s="727"/>
      <c r="AK21" s="727"/>
      <c r="AL21" s="727"/>
      <c r="AM21" s="727"/>
      <c r="AN21" s="727"/>
      <c r="AO21" s="727"/>
      <c r="AP21" s="727"/>
      <c r="AQ21" s="727"/>
      <c r="AR21" s="727"/>
      <c r="AS21" s="23"/>
      <c r="AT21" s="736">
        <f t="shared" si="1"/>
        <v>80</v>
      </c>
      <c r="AU21" s="737"/>
      <c r="AV21" s="476">
        <v>0</v>
      </c>
      <c r="AW21" s="477"/>
      <c r="AX21" s="477"/>
      <c r="AY21" s="477"/>
      <c r="AZ21" s="478"/>
    </row>
    <row r="22" spans="1:53" ht="30" customHeight="1" x14ac:dyDescent="0.25">
      <c r="B22" s="534"/>
      <c r="C22" s="535"/>
      <c r="D22" s="651" t="s">
        <v>51</v>
      </c>
      <c r="E22" s="651"/>
      <c r="F22" s="651"/>
      <c r="G22" s="651"/>
      <c r="H22" s="651"/>
      <c r="I22" s="651"/>
      <c r="J22" s="651"/>
      <c r="K22" s="651"/>
      <c r="L22" s="651"/>
      <c r="M22" s="651"/>
      <c r="N22" s="651"/>
      <c r="O22" s="651"/>
      <c r="P22" s="651"/>
      <c r="Q22" s="651"/>
      <c r="R22" s="651"/>
      <c r="S22" s="651"/>
      <c r="T22" s="651"/>
      <c r="U22" s="651"/>
      <c r="V22" s="11">
        <f t="shared" si="0"/>
        <v>40</v>
      </c>
      <c r="W22" s="636">
        <v>0</v>
      </c>
      <c r="X22" s="637"/>
      <c r="Y22" s="637"/>
      <c r="Z22" s="637"/>
      <c r="AA22" s="637"/>
      <c r="AB22" s="734"/>
      <c r="AC22" s="728" t="s">
        <v>33</v>
      </c>
      <c r="AD22" s="729"/>
      <c r="AE22" s="729"/>
      <c r="AF22" s="729"/>
      <c r="AG22" s="729"/>
      <c r="AH22" s="729"/>
      <c r="AI22" s="729"/>
      <c r="AJ22" s="729"/>
      <c r="AK22" s="729"/>
      <c r="AL22" s="729"/>
      <c r="AM22" s="729"/>
      <c r="AN22" s="729"/>
      <c r="AO22" s="729"/>
      <c r="AP22" s="729"/>
      <c r="AQ22" s="729"/>
      <c r="AR22" s="729"/>
      <c r="AS22" s="24"/>
      <c r="AT22" s="715">
        <f t="shared" si="1"/>
        <v>81</v>
      </c>
      <c r="AU22" s="716"/>
      <c r="AV22" s="470">
        <v>0</v>
      </c>
      <c r="AW22" s="470"/>
      <c r="AX22" s="470"/>
      <c r="AY22" s="470"/>
      <c r="AZ22" s="471"/>
    </row>
    <row r="23" spans="1:53" ht="30" customHeight="1" x14ac:dyDescent="0.25">
      <c r="B23" s="534"/>
      <c r="C23" s="535"/>
      <c r="D23" s="8" t="s">
        <v>49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>
        <f t="shared" si="0"/>
        <v>41</v>
      </c>
      <c r="W23" s="638">
        <v>0</v>
      </c>
      <c r="X23" s="639"/>
      <c r="Y23" s="639"/>
      <c r="Z23" s="639"/>
      <c r="AA23" s="639"/>
      <c r="AB23" s="734"/>
      <c r="AC23" s="732" t="s">
        <v>20</v>
      </c>
      <c r="AD23" s="733"/>
      <c r="AE23" s="733"/>
      <c r="AF23" s="733"/>
      <c r="AG23" s="733"/>
      <c r="AH23" s="733"/>
      <c r="AI23" s="733"/>
      <c r="AJ23" s="733"/>
      <c r="AK23" s="733"/>
      <c r="AL23" s="733"/>
      <c r="AM23" s="733"/>
      <c r="AN23" s="733"/>
      <c r="AO23" s="733"/>
      <c r="AP23" s="733"/>
      <c r="AQ23" s="733"/>
      <c r="AR23" s="733"/>
      <c r="AS23" s="25"/>
      <c r="AT23" s="730">
        <f t="shared" si="1"/>
        <v>82</v>
      </c>
      <c r="AU23" s="731"/>
      <c r="AV23" s="706">
        <v>0</v>
      </c>
      <c r="AW23" s="707"/>
      <c r="AX23" s="707"/>
      <c r="AY23" s="707"/>
      <c r="AZ23" s="708"/>
    </row>
    <row r="24" spans="1:53" ht="30" customHeight="1" thickBot="1" x14ac:dyDescent="0.4">
      <c r="B24" s="534"/>
      <c r="C24" s="535"/>
      <c r="D24" s="10" t="s">
        <v>86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1">
        <f t="shared" si="0"/>
        <v>42</v>
      </c>
      <c r="W24" s="636">
        <v>0</v>
      </c>
      <c r="X24" s="637"/>
      <c r="Y24" s="637"/>
      <c r="Z24" s="637"/>
      <c r="AA24" s="637"/>
      <c r="AB24" s="735"/>
      <c r="AC24" s="780" t="s">
        <v>89</v>
      </c>
      <c r="AD24" s="781"/>
      <c r="AE24" s="781"/>
      <c r="AF24" s="781"/>
      <c r="AG24" s="781"/>
      <c r="AH24" s="781"/>
      <c r="AI24" s="781"/>
      <c r="AJ24" s="781"/>
      <c r="AK24" s="781"/>
      <c r="AL24" s="781"/>
      <c r="AM24" s="781"/>
      <c r="AN24" s="781"/>
      <c r="AO24" s="781"/>
      <c r="AP24" s="781"/>
      <c r="AQ24" s="781"/>
      <c r="AR24" s="781"/>
      <c r="AS24" s="26"/>
      <c r="AT24" s="463">
        <f t="shared" si="1"/>
        <v>83</v>
      </c>
      <c r="AU24" s="464"/>
      <c r="AV24" s="755">
        <v>0</v>
      </c>
      <c r="AW24" s="755"/>
      <c r="AX24" s="755"/>
      <c r="AY24" s="755"/>
      <c r="AZ24" s="756"/>
      <c r="BA24" s="176"/>
    </row>
    <row r="25" spans="1:53" ht="30" customHeight="1" x14ac:dyDescent="0.25">
      <c r="B25" s="534"/>
      <c r="C25" s="535"/>
      <c r="D25" s="8" t="s">
        <v>19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9">
        <f t="shared" si="0"/>
        <v>43</v>
      </c>
      <c r="W25" s="638">
        <v>0</v>
      </c>
      <c r="X25" s="644"/>
      <c r="Y25" s="644"/>
      <c r="Z25" s="644"/>
      <c r="AA25" s="644"/>
      <c r="AB25" s="450" t="s">
        <v>34</v>
      </c>
      <c r="AC25" s="513" t="s">
        <v>75</v>
      </c>
      <c r="AD25" s="738" t="s">
        <v>110</v>
      </c>
      <c r="AE25" s="739"/>
      <c r="AF25" s="739"/>
      <c r="AG25" s="739"/>
      <c r="AH25" s="739"/>
      <c r="AI25" s="739"/>
      <c r="AJ25" s="739"/>
      <c r="AK25" s="739"/>
      <c r="AL25" s="739"/>
      <c r="AM25" s="739"/>
      <c r="AN25" s="739"/>
      <c r="AO25" s="739"/>
      <c r="AP25" s="739"/>
      <c r="AQ25" s="739"/>
      <c r="AR25" s="739"/>
      <c r="AS25" s="27"/>
      <c r="AT25" s="479">
        <f t="shared" si="1"/>
        <v>84</v>
      </c>
      <c r="AU25" s="480"/>
      <c r="AV25" s="782">
        <v>0</v>
      </c>
      <c r="AW25" s="782"/>
      <c r="AX25" s="782"/>
      <c r="AY25" s="782"/>
      <c r="AZ25" s="783"/>
      <c r="BA25" s="176"/>
    </row>
    <row r="26" spans="1:53" ht="30" customHeight="1" x14ac:dyDescent="0.3">
      <c r="A26" s="5"/>
      <c r="B26" s="534"/>
      <c r="C26" s="535"/>
      <c r="D26" s="14" t="s">
        <v>85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5">
        <f>+V25+1</f>
        <v>44</v>
      </c>
      <c r="W26" s="656">
        <f>SUM(W18:AA25)</f>
        <v>500000000</v>
      </c>
      <c r="X26" s="657"/>
      <c r="Y26" s="657"/>
      <c r="Z26" s="657"/>
      <c r="AA26" s="657"/>
      <c r="AB26" s="451"/>
      <c r="AC26" s="514"/>
      <c r="AD26" s="765" t="s">
        <v>95</v>
      </c>
      <c r="AE26" s="766"/>
      <c r="AF26" s="766"/>
      <c r="AG26" s="766"/>
      <c r="AH26" s="766"/>
      <c r="AI26" s="766"/>
      <c r="AJ26" s="766"/>
      <c r="AK26" s="766"/>
      <c r="AL26" s="766"/>
      <c r="AM26" s="766"/>
      <c r="AN26" s="766"/>
      <c r="AO26" s="766"/>
      <c r="AP26" s="766"/>
      <c r="AQ26" s="766"/>
      <c r="AR26" s="766"/>
      <c r="AS26" s="28"/>
      <c r="AT26" s="529">
        <f>+AT25+1</f>
        <v>85</v>
      </c>
      <c r="AU26" s="530"/>
      <c r="AV26" s="470">
        <v>0</v>
      </c>
      <c r="AW26" s="470"/>
      <c r="AX26" s="470"/>
      <c r="AY26" s="470"/>
      <c r="AZ26" s="471"/>
    </row>
    <row r="27" spans="1:53" ht="50.15" customHeight="1" x14ac:dyDescent="0.25">
      <c r="B27" s="534"/>
      <c r="C27" s="535"/>
      <c r="D27" s="8" t="s">
        <v>21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9">
        <f>+V26+1</f>
        <v>45</v>
      </c>
      <c r="W27" s="658">
        <v>0</v>
      </c>
      <c r="X27" s="659"/>
      <c r="Y27" s="659"/>
      <c r="Z27" s="659"/>
      <c r="AA27" s="660"/>
      <c r="AB27" s="451"/>
      <c r="AC27" s="514"/>
      <c r="AD27" s="506" t="s">
        <v>111</v>
      </c>
      <c r="AE27" s="507"/>
      <c r="AF27" s="507"/>
      <c r="AG27" s="507"/>
      <c r="AH27" s="507"/>
      <c r="AI27" s="507"/>
      <c r="AJ27" s="507"/>
      <c r="AK27" s="507"/>
      <c r="AL27" s="507"/>
      <c r="AM27" s="507"/>
      <c r="AN27" s="507"/>
      <c r="AO27" s="507"/>
      <c r="AP27" s="507"/>
      <c r="AQ27" s="507"/>
      <c r="AR27" s="508"/>
      <c r="AS27" s="29"/>
      <c r="AT27" s="704">
        <f>+AT26+1</f>
        <v>86</v>
      </c>
      <c r="AU27" s="705"/>
      <c r="AV27" s="448">
        <v>0</v>
      </c>
      <c r="AW27" s="448"/>
      <c r="AX27" s="448"/>
      <c r="AY27" s="448"/>
      <c r="AZ27" s="449"/>
    </row>
    <row r="28" spans="1:53" ht="64.5" customHeight="1" thickBot="1" x14ac:dyDescent="0.3">
      <c r="A28" s="177"/>
      <c r="B28" s="645"/>
      <c r="C28" s="646"/>
      <c r="D28" s="17" t="s">
        <v>84</v>
      </c>
      <c r="E28" s="18"/>
      <c r="F28" s="18"/>
      <c r="G28" s="18"/>
      <c r="H28" s="18"/>
      <c r="I28" s="18"/>
      <c r="J28" s="18"/>
      <c r="K28" s="18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>
        <f>+V27+1</f>
        <v>46</v>
      </c>
      <c r="W28" s="662">
        <f>IF((W26-W27)&gt;0,(W26-W27),0)</f>
        <v>500000000</v>
      </c>
      <c r="X28" s="662"/>
      <c r="Y28" s="662"/>
      <c r="Z28" s="30"/>
      <c r="AA28" s="30"/>
      <c r="AB28" s="451"/>
      <c r="AC28" s="514"/>
      <c r="AD28" s="709" t="s">
        <v>112</v>
      </c>
      <c r="AE28" s="710"/>
      <c r="AF28" s="710"/>
      <c r="AG28" s="710"/>
      <c r="AH28" s="710"/>
      <c r="AI28" s="710"/>
      <c r="AJ28" s="710"/>
      <c r="AK28" s="710"/>
      <c r="AL28" s="710"/>
      <c r="AM28" s="710"/>
      <c r="AN28" s="710"/>
      <c r="AO28" s="710"/>
      <c r="AP28" s="710"/>
      <c r="AQ28" s="710"/>
      <c r="AR28" s="711"/>
      <c r="AS28" s="31"/>
      <c r="AT28" s="740">
        <f t="shared" si="1"/>
        <v>87</v>
      </c>
      <c r="AU28" s="741"/>
      <c r="AV28" s="470">
        <v>0</v>
      </c>
      <c r="AW28" s="470"/>
      <c r="AX28" s="470"/>
      <c r="AY28" s="470"/>
      <c r="AZ28" s="471"/>
    </row>
    <row r="29" spans="1:53" ht="43.5" customHeight="1" thickBot="1" x14ac:dyDescent="0.3">
      <c r="B29" s="532" t="s">
        <v>4</v>
      </c>
      <c r="C29" s="533"/>
      <c r="D29" s="654" t="s">
        <v>57</v>
      </c>
      <c r="E29" s="654"/>
      <c r="F29" s="654"/>
      <c r="G29" s="654"/>
      <c r="H29" s="654"/>
      <c r="I29" s="654"/>
      <c r="J29" s="654"/>
      <c r="K29" s="654"/>
      <c r="L29" s="654"/>
      <c r="M29" s="654"/>
      <c r="N29" s="654"/>
      <c r="O29" s="654"/>
      <c r="P29" s="654"/>
      <c r="Q29" s="654"/>
      <c r="R29" s="654"/>
      <c r="S29" s="654"/>
      <c r="T29" s="654"/>
      <c r="U29" s="654"/>
      <c r="V29" s="13">
        <f>+V28+1</f>
        <v>47</v>
      </c>
      <c r="W29" s="655">
        <v>0</v>
      </c>
      <c r="X29" s="655"/>
      <c r="Y29" s="655"/>
      <c r="Z29" s="32"/>
      <c r="AA29" s="32"/>
      <c r="AB29" s="451"/>
      <c r="AC29" s="514"/>
      <c r="AD29" s="509" t="s">
        <v>113</v>
      </c>
      <c r="AE29" s="510"/>
      <c r="AF29" s="510"/>
      <c r="AG29" s="510"/>
      <c r="AH29" s="510"/>
      <c r="AI29" s="510"/>
      <c r="AJ29" s="510"/>
      <c r="AK29" s="510"/>
      <c r="AL29" s="510"/>
      <c r="AM29" s="510"/>
      <c r="AN29" s="510"/>
      <c r="AO29" s="510"/>
      <c r="AP29" s="510"/>
      <c r="AQ29" s="510"/>
      <c r="AR29" s="511"/>
      <c r="AS29" s="29"/>
      <c r="AT29" s="499">
        <f>+AT28+1</f>
        <v>88</v>
      </c>
      <c r="AU29" s="500"/>
      <c r="AV29" s="448">
        <v>0</v>
      </c>
      <c r="AW29" s="448"/>
      <c r="AX29" s="448"/>
      <c r="AY29" s="448"/>
      <c r="AZ29" s="449"/>
    </row>
    <row r="30" spans="1:53" ht="61.5" customHeight="1" thickTop="1" thickBot="1" x14ac:dyDescent="0.3">
      <c r="B30" s="534"/>
      <c r="C30" s="535"/>
      <c r="D30" s="21" t="s">
        <v>58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2">
        <f>+V29+1</f>
        <v>48</v>
      </c>
      <c r="W30" s="551">
        <v>0</v>
      </c>
      <c r="X30" s="551"/>
      <c r="Y30" s="551"/>
      <c r="Z30" s="33"/>
      <c r="AA30" s="33"/>
      <c r="AB30" s="451"/>
      <c r="AC30" s="514"/>
      <c r="AD30" s="465" t="s">
        <v>114</v>
      </c>
      <c r="AE30" s="466"/>
      <c r="AF30" s="466"/>
      <c r="AG30" s="466"/>
      <c r="AH30" s="466"/>
      <c r="AI30" s="466"/>
      <c r="AJ30" s="466"/>
      <c r="AK30" s="466"/>
      <c r="AL30" s="466"/>
      <c r="AM30" s="466"/>
      <c r="AN30" s="466"/>
      <c r="AO30" s="466"/>
      <c r="AP30" s="466"/>
      <c r="AQ30" s="466"/>
      <c r="AR30" s="467"/>
      <c r="AS30" s="31"/>
      <c r="AT30" s="529">
        <f>+AT29+1</f>
        <v>89</v>
      </c>
      <c r="AU30" s="530"/>
      <c r="AV30" s="470">
        <v>0</v>
      </c>
      <c r="AW30" s="470"/>
      <c r="AX30" s="470"/>
      <c r="AY30" s="470"/>
      <c r="AZ30" s="471"/>
    </row>
    <row r="31" spans="1:53" ht="95.25" customHeight="1" thickBot="1" x14ac:dyDescent="0.3">
      <c r="B31" s="534"/>
      <c r="C31" s="535"/>
      <c r="D31" s="661" t="s">
        <v>115</v>
      </c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34">
        <f t="shared" ref="V31:V40" si="2">+V30+1</f>
        <v>49</v>
      </c>
      <c r="W31" s="550">
        <v>0</v>
      </c>
      <c r="X31" s="550"/>
      <c r="Y31" s="550"/>
      <c r="Z31" s="33"/>
      <c r="AA31" s="33"/>
      <c r="AB31" s="451"/>
      <c r="AC31" s="515"/>
      <c r="AD31" s="503" t="s">
        <v>116</v>
      </c>
      <c r="AE31" s="504"/>
      <c r="AF31" s="504"/>
      <c r="AG31" s="504"/>
      <c r="AH31" s="504"/>
      <c r="AI31" s="504"/>
      <c r="AJ31" s="504"/>
      <c r="AK31" s="504"/>
      <c r="AL31" s="504"/>
      <c r="AM31" s="504"/>
      <c r="AN31" s="504"/>
      <c r="AO31" s="504"/>
      <c r="AP31" s="504"/>
      <c r="AQ31" s="504"/>
      <c r="AR31" s="505"/>
      <c r="AS31" s="35"/>
      <c r="AT31" s="493">
        <f>+AT30+1</f>
        <v>90</v>
      </c>
      <c r="AU31" s="494"/>
      <c r="AV31" s="474">
        <v>0</v>
      </c>
      <c r="AW31" s="474"/>
      <c r="AX31" s="474"/>
      <c r="AY31" s="474"/>
      <c r="AZ31" s="475"/>
    </row>
    <row r="32" spans="1:53" ht="43" customHeight="1" thickBot="1" x14ac:dyDescent="0.3">
      <c r="B32" s="534"/>
      <c r="C32" s="535"/>
      <c r="D32" s="663" t="s">
        <v>101</v>
      </c>
      <c r="E32" s="663"/>
      <c r="F32" s="663"/>
      <c r="G32" s="663"/>
      <c r="H32" s="663"/>
      <c r="I32" s="663"/>
      <c r="J32" s="663"/>
      <c r="K32" s="663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22">
        <f t="shared" si="2"/>
        <v>50</v>
      </c>
      <c r="W32" s="551">
        <v>0</v>
      </c>
      <c r="X32" s="551"/>
      <c r="Y32" s="551"/>
      <c r="Z32" s="33"/>
      <c r="AA32" s="33"/>
      <c r="AB32" s="451"/>
      <c r="AC32" s="547" t="s">
        <v>96</v>
      </c>
      <c r="AD32" s="547"/>
      <c r="AE32" s="547"/>
      <c r="AF32" s="547"/>
      <c r="AG32" s="547"/>
      <c r="AH32" s="547"/>
      <c r="AI32" s="547"/>
      <c r="AJ32" s="547"/>
      <c r="AK32" s="547"/>
      <c r="AL32" s="547"/>
      <c r="AM32" s="547"/>
      <c r="AN32" s="547"/>
      <c r="AO32" s="547"/>
      <c r="AP32" s="547"/>
      <c r="AQ32" s="547"/>
      <c r="AR32" s="547"/>
      <c r="AS32" s="548"/>
      <c r="AT32" s="468">
        <f>+AT31+1</f>
        <v>91</v>
      </c>
      <c r="AU32" s="469"/>
      <c r="AV32" s="755">
        <f>SUM(AV25:AZ31)</f>
        <v>0</v>
      </c>
      <c r="AW32" s="755"/>
      <c r="AX32" s="755"/>
      <c r="AY32" s="755"/>
      <c r="AZ32" s="756"/>
      <c r="BA32" s="175"/>
    </row>
    <row r="33" spans="1:53" ht="51" customHeight="1" thickBot="1" x14ac:dyDescent="0.4">
      <c r="B33" s="534"/>
      <c r="C33" s="535"/>
      <c r="D33" s="712" t="s">
        <v>117</v>
      </c>
      <c r="E33" s="712"/>
      <c r="F33" s="712"/>
      <c r="G33" s="712"/>
      <c r="H33" s="712"/>
      <c r="I33" s="712"/>
      <c r="J33" s="712"/>
      <c r="K33" s="712"/>
      <c r="L33" s="712"/>
      <c r="M33" s="712"/>
      <c r="N33" s="712"/>
      <c r="O33" s="712"/>
      <c r="P33" s="712"/>
      <c r="Q33" s="712"/>
      <c r="R33" s="712"/>
      <c r="S33" s="712"/>
      <c r="T33" s="712"/>
      <c r="U33" s="712"/>
      <c r="V33" s="9">
        <f t="shared" si="2"/>
        <v>51</v>
      </c>
      <c r="W33" s="653">
        <v>0</v>
      </c>
      <c r="X33" s="653"/>
      <c r="Y33" s="653"/>
      <c r="Z33" s="36"/>
      <c r="AA33" s="36"/>
      <c r="AB33" s="451"/>
      <c r="AC33" s="518" t="s">
        <v>88</v>
      </c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37"/>
      <c r="AT33" s="472">
        <f>+AT32+1</f>
        <v>92</v>
      </c>
      <c r="AU33" s="473"/>
      <c r="AV33" s="516">
        <v>0</v>
      </c>
      <c r="AW33" s="516"/>
      <c r="AX33" s="516"/>
      <c r="AY33" s="516"/>
      <c r="AZ33" s="517"/>
      <c r="BA33" s="178"/>
    </row>
    <row r="34" spans="1:53" ht="30" customHeight="1" thickBot="1" x14ac:dyDescent="0.3">
      <c r="B34" s="534"/>
      <c r="C34" s="535"/>
      <c r="D34" s="610" t="s">
        <v>118</v>
      </c>
      <c r="E34" s="608"/>
      <c r="F34" s="608"/>
      <c r="G34" s="608"/>
      <c r="H34" s="608"/>
      <c r="I34" s="608"/>
      <c r="J34" s="608"/>
      <c r="K34" s="608"/>
      <c r="L34" s="608"/>
      <c r="M34" s="608"/>
      <c r="N34" s="608"/>
      <c r="O34" s="608"/>
      <c r="P34" s="608"/>
      <c r="Q34" s="608"/>
      <c r="R34" s="608"/>
      <c r="S34" s="608"/>
      <c r="T34" s="608"/>
      <c r="U34" s="609"/>
      <c r="V34" s="22">
        <f t="shared" si="2"/>
        <v>52</v>
      </c>
      <c r="W34" s="604">
        <v>0</v>
      </c>
      <c r="X34" s="604"/>
      <c r="Y34" s="604"/>
      <c r="Z34" s="38"/>
      <c r="AA34" s="38"/>
      <c r="AB34" s="451"/>
      <c r="AC34" s="613" t="s">
        <v>31</v>
      </c>
      <c r="AD34" s="613"/>
      <c r="AE34" s="613"/>
      <c r="AF34" s="613"/>
      <c r="AG34" s="613"/>
      <c r="AH34" s="613"/>
      <c r="AI34" s="613"/>
      <c r="AJ34" s="613"/>
      <c r="AK34" s="613"/>
      <c r="AL34" s="613"/>
      <c r="AM34" s="613"/>
      <c r="AN34" s="613"/>
      <c r="AO34" s="613"/>
      <c r="AP34" s="613"/>
      <c r="AQ34" s="613"/>
      <c r="AR34" s="613"/>
      <c r="AS34" s="613"/>
      <c r="AT34" s="523">
        <f t="shared" ref="AT34:AT39" si="3">+AT33+1</f>
        <v>93</v>
      </c>
      <c r="AU34" s="524"/>
      <c r="AV34" s="470">
        <v>0</v>
      </c>
      <c r="AW34" s="470"/>
      <c r="AX34" s="470"/>
      <c r="AY34" s="470"/>
      <c r="AZ34" s="471"/>
      <c r="BA34" s="179"/>
    </row>
    <row r="35" spans="1:53" ht="48.75" customHeight="1" thickBot="1" x14ac:dyDescent="0.4">
      <c r="B35" s="534"/>
      <c r="C35" s="535"/>
      <c r="D35" s="767" t="s">
        <v>119</v>
      </c>
      <c r="E35" s="768"/>
      <c r="F35" s="768"/>
      <c r="G35" s="768"/>
      <c r="H35" s="768"/>
      <c r="I35" s="768"/>
      <c r="J35" s="768"/>
      <c r="K35" s="768"/>
      <c r="L35" s="768"/>
      <c r="M35" s="768"/>
      <c r="N35" s="768"/>
      <c r="O35" s="768"/>
      <c r="P35" s="768"/>
      <c r="Q35" s="768"/>
      <c r="R35" s="768"/>
      <c r="S35" s="768"/>
      <c r="T35" s="768"/>
      <c r="U35" s="769"/>
      <c r="V35" s="9">
        <f>+V34+1</f>
        <v>53</v>
      </c>
      <c r="W35" s="653">
        <v>0</v>
      </c>
      <c r="X35" s="653"/>
      <c r="Y35" s="653"/>
      <c r="Z35" s="38"/>
      <c r="AA35" s="38"/>
      <c r="AB35" s="451"/>
      <c r="AC35" s="619" t="s">
        <v>90</v>
      </c>
      <c r="AD35" s="619"/>
      <c r="AE35" s="619"/>
      <c r="AF35" s="619"/>
      <c r="AG35" s="619"/>
      <c r="AH35" s="619"/>
      <c r="AI35" s="619"/>
      <c r="AJ35" s="619"/>
      <c r="AK35" s="619"/>
      <c r="AL35" s="619"/>
      <c r="AM35" s="619"/>
      <c r="AN35" s="619"/>
      <c r="AO35" s="619"/>
      <c r="AP35" s="619"/>
      <c r="AQ35" s="619"/>
      <c r="AR35" s="619"/>
      <c r="AS35" s="23"/>
      <c r="AT35" s="525">
        <f t="shared" si="3"/>
        <v>94</v>
      </c>
      <c r="AU35" s="526"/>
      <c r="AV35" s="521">
        <f>IF(AV32+AV33-AV34&gt;0,AV32+AV33-AV34,0)</f>
        <v>0</v>
      </c>
      <c r="AW35" s="521"/>
      <c r="AX35" s="521"/>
      <c r="AY35" s="521"/>
      <c r="AZ35" s="522"/>
      <c r="BA35" s="175"/>
    </row>
    <row r="36" spans="1:53" ht="81.75" customHeight="1" thickBot="1" x14ac:dyDescent="0.3">
      <c r="B36" s="534"/>
      <c r="C36" s="535"/>
      <c r="D36" s="607" t="s">
        <v>120</v>
      </c>
      <c r="E36" s="608"/>
      <c r="F36" s="608"/>
      <c r="G36" s="608"/>
      <c r="H36" s="608"/>
      <c r="I36" s="608"/>
      <c r="J36" s="608"/>
      <c r="K36" s="608"/>
      <c r="L36" s="608"/>
      <c r="M36" s="608"/>
      <c r="N36" s="608"/>
      <c r="O36" s="608"/>
      <c r="P36" s="608"/>
      <c r="Q36" s="608"/>
      <c r="R36" s="608"/>
      <c r="S36" s="608"/>
      <c r="T36" s="608"/>
      <c r="U36" s="609"/>
      <c r="V36" s="22">
        <f t="shared" si="2"/>
        <v>54</v>
      </c>
      <c r="W36" s="604">
        <v>0</v>
      </c>
      <c r="X36" s="604"/>
      <c r="Y36" s="604"/>
      <c r="Z36" s="38"/>
      <c r="AA36" s="38"/>
      <c r="AB36" s="451"/>
      <c r="AC36" s="613" t="s">
        <v>91</v>
      </c>
      <c r="AD36" s="613"/>
      <c r="AE36" s="613"/>
      <c r="AF36" s="613"/>
      <c r="AG36" s="613"/>
      <c r="AH36" s="613"/>
      <c r="AI36" s="613"/>
      <c r="AJ36" s="613"/>
      <c r="AK36" s="613"/>
      <c r="AL36" s="613"/>
      <c r="AM36" s="613"/>
      <c r="AN36" s="613"/>
      <c r="AO36" s="613"/>
      <c r="AP36" s="613"/>
      <c r="AQ36" s="613"/>
      <c r="AR36" s="613"/>
      <c r="AS36" s="39"/>
      <c r="AT36" s="529">
        <f t="shared" si="3"/>
        <v>95</v>
      </c>
      <c r="AU36" s="530"/>
      <c r="AV36" s="470">
        <v>0</v>
      </c>
      <c r="AW36" s="470"/>
      <c r="AX36" s="470"/>
      <c r="AY36" s="470"/>
      <c r="AZ36" s="471"/>
      <c r="BA36" s="179"/>
    </row>
    <row r="37" spans="1:53" ht="50.15" customHeight="1" thickBot="1" x14ac:dyDescent="0.3">
      <c r="B37" s="534"/>
      <c r="C37" s="535"/>
      <c r="D37" s="459" t="s">
        <v>121</v>
      </c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1"/>
      <c r="V37" s="34">
        <f t="shared" si="2"/>
        <v>55</v>
      </c>
      <c r="W37" s="462">
        <v>0</v>
      </c>
      <c r="X37" s="462"/>
      <c r="Y37" s="462"/>
      <c r="Z37" s="38"/>
      <c r="AA37" s="38"/>
      <c r="AB37" s="451"/>
      <c r="AC37" s="619" t="s">
        <v>92</v>
      </c>
      <c r="AD37" s="619"/>
      <c r="AE37" s="619"/>
      <c r="AF37" s="619"/>
      <c r="AG37" s="619"/>
      <c r="AH37" s="619"/>
      <c r="AI37" s="619"/>
      <c r="AJ37" s="619"/>
      <c r="AK37" s="619"/>
      <c r="AL37" s="619"/>
      <c r="AM37" s="619"/>
      <c r="AN37" s="619"/>
      <c r="AO37" s="619"/>
      <c r="AP37" s="619"/>
      <c r="AQ37" s="619"/>
      <c r="AR37" s="619"/>
      <c r="AS37" s="40"/>
      <c r="AT37" s="525">
        <f t="shared" si="3"/>
        <v>96</v>
      </c>
      <c r="AU37" s="526"/>
      <c r="AV37" s="521">
        <f>+AV35+AV36</f>
        <v>0</v>
      </c>
      <c r="AW37" s="521"/>
      <c r="AX37" s="521"/>
      <c r="AY37" s="521"/>
      <c r="AZ37" s="522"/>
      <c r="BA37" s="175"/>
    </row>
    <row r="38" spans="1:53" ht="58.5" customHeight="1" thickBot="1" x14ac:dyDescent="0.4">
      <c r="B38" s="534"/>
      <c r="C38" s="535"/>
      <c r="D38" s="555" t="s">
        <v>122</v>
      </c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7"/>
      <c r="V38" s="22">
        <f t="shared" si="2"/>
        <v>56</v>
      </c>
      <c r="W38" s="604">
        <v>0</v>
      </c>
      <c r="X38" s="604"/>
      <c r="Y38" s="604"/>
      <c r="Z38" s="38"/>
      <c r="AA38" s="38"/>
      <c r="AB38" s="451"/>
      <c r="AC38" s="614" t="s">
        <v>22</v>
      </c>
      <c r="AD38" s="614"/>
      <c r="AE38" s="614"/>
      <c r="AF38" s="614"/>
      <c r="AG38" s="614"/>
      <c r="AH38" s="614"/>
      <c r="AI38" s="614"/>
      <c r="AJ38" s="614"/>
      <c r="AK38" s="614"/>
      <c r="AL38" s="614"/>
      <c r="AM38" s="614"/>
      <c r="AN38" s="614"/>
      <c r="AO38" s="614"/>
      <c r="AP38" s="614"/>
      <c r="AQ38" s="614"/>
      <c r="AR38" s="614"/>
      <c r="AS38" s="26"/>
      <c r="AT38" s="527">
        <f t="shared" si="3"/>
        <v>97</v>
      </c>
      <c r="AU38" s="528"/>
      <c r="AV38" s="501">
        <v>0</v>
      </c>
      <c r="AW38" s="501"/>
      <c r="AX38" s="501"/>
      <c r="AY38" s="501"/>
      <c r="AZ38" s="502"/>
      <c r="BA38" s="179"/>
    </row>
    <row r="39" spans="1:53" ht="30" customHeight="1" x14ac:dyDescent="0.25">
      <c r="B39" s="534"/>
      <c r="C39" s="535"/>
      <c r="D39" s="41" t="s">
        <v>50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2">
        <f>+V38+1</f>
        <v>57</v>
      </c>
      <c r="W39" s="462">
        <v>0</v>
      </c>
      <c r="X39" s="462"/>
      <c r="Y39" s="462"/>
      <c r="Z39" s="38"/>
      <c r="AA39" s="38"/>
      <c r="AB39" s="451"/>
      <c r="AC39" s="615" t="s">
        <v>35</v>
      </c>
      <c r="AD39" s="615"/>
      <c r="AE39" s="615"/>
      <c r="AF39" s="615"/>
      <c r="AG39" s="615"/>
      <c r="AH39" s="615"/>
      <c r="AI39" s="615"/>
      <c r="AJ39" s="615"/>
      <c r="AK39" s="615"/>
      <c r="AL39" s="615"/>
      <c r="AM39" s="615"/>
      <c r="AN39" s="615"/>
      <c r="AO39" s="615"/>
      <c r="AP39" s="615"/>
      <c r="AQ39" s="615"/>
      <c r="AR39" s="615"/>
      <c r="AS39" s="44"/>
      <c r="AT39" s="499">
        <f t="shared" si="3"/>
        <v>98</v>
      </c>
      <c r="AU39" s="500"/>
      <c r="AV39" s="497">
        <v>0</v>
      </c>
      <c r="AW39" s="497"/>
      <c r="AX39" s="497"/>
      <c r="AY39" s="497"/>
      <c r="AZ39" s="498"/>
      <c r="BA39" s="180"/>
    </row>
    <row r="40" spans="1:53" ht="30" customHeight="1" thickBot="1" x14ac:dyDescent="0.3">
      <c r="B40" s="534"/>
      <c r="C40" s="535"/>
      <c r="D40" s="560" t="s">
        <v>81</v>
      </c>
      <c r="E40" s="560"/>
      <c r="F40" s="560"/>
      <c r="G40" s="560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  <c r="S40" s="560"/>
      <c r="T40" s="560"/>
      <c r="U40" s="560"/>
      <c r="V40" s="45">
        <f t="shared" si="2"/>
        <v>58</v>
      </c>
      <c r="W40" s="775">
        <f>SUM(W29:AA39)</f>
        <v>0</v>
      </c>
      <c r="X40" s="775"/>
      <c r="Y40" s="775"/>
      <c r="Z40" s="33"/>
      <c r="AA40" s="33"/>
      <c r="AB40" s="451"/>
      <c r="AC40" s="770" t="s">
        <v>93</v>
      </c>
      <c r="AD40" s="770"/>
      <c r="AE40" s="770"/>
      <c r="AF40" s="770"/>
      <c r="AG40" s="770"/>
      <c r="AH40" s="770"/>
      <c r="AI40" s="770"/>
      <c r="AJ40" s="770"/>
      <c r="AK40" s="770"/>
      <c r="AL40" s="770"/>
      <c r="AM40" s="770"/>
      <c r="AN40" s="770"/>
      <c r="AO40" s="770"/>
      <c r="AP40" s="770"/>
      <c r="AQ40" s="770"/>
      <c r="AR40" s="770"/>
      <c r="AS40" s="46"/>
      <c r="AT40" s="527">
        <f>+AT39+1</f>
        <v>99</v>
      </c>
      <c r="AU40" s="528"/>
      <c r="AV40" s="501">
        <f>IF(AV37+AV38-AV39&gt;0,AV37+AV38-AV39,0)</f>
        <v>0</v>
      </c>
      <c r="AW40" s="501"/>
      <c r="AX40" s="501"/>
      <c r="AY40" s="501"/>
      <c r="AZ40" s="502"/>
      <c r="BA40" s="175"/>
    </row>
    <row r="41" spans="1:53" ht="30" customHeight="1" thickBot="1" x14ac:dyDescent="0.3">
      <c r="B41" s="534"/>
      <c r="C41" s="535"/>
      <c r="D41" s="41" t="s">
        <v>38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34">
        <f>+V40+1</f>
        <v>59</v>
      </c>
      <c r="W41" s="462">
        <v>0</v>
      </c>
      <c r="X41" s="462"/>
      <c r="Y41" s="462"/>
      <c r="Z41" s="36"/>
      <c r="AA41" s="36"/>
      <c r="AB41" s="451"/>
      <c r="AC41" s="520" t="s">
        <v>94</v>
      </c>
      <c r="AD41" s="520"/>
      <c r="AE41" s="520"/>
      <c r="AF41" s="520"/>
      <c r="AG41" s="520"/>
      <c r="AH41" s="520"/>
      <c r="AI41" s="520"/>
      <c r="AJ41" s="520"/>
      <c r="AK41" s="520"/>
      <c r="AL41" s="520"/>
      <c r="AM41" s="520"/>
      <c r="AN41" s="520"/>
      <c r="AO41" s="520"/>
      <c r="AP41" s="520"/>
      <c r="AQ41" s="520"/>
      <c r="AR41" s="520"/>
      <c r="AS41" s="31"/>
      <c r="AT41" s="499">
        <f>+AT40+1</f>
        <v>100</v>
      </c>
      <c r="AU41" s="500"/>
      <c r="AV41" s="448">
        <v>0</v>
      </c>
      <c r="AW41" s="448"/>
      <c r="AX41" s="448"/>
      <c r="AY41" s="448"/>
      <c r="AZ41" s="449"/>
    </row>
    <row r="42" spans="1:53" ht="30" customHeight="1" x14ac:dyDescent="0.25">
      <c r="B42" s="534"/>
      <c r="C42" s="535"/>
      <c r="D42" s="776" t="s">
        <v>0</v>
      </c>
      <c r="E42" s="776"/>
      <c r="F42" s="776"/>
      <c r="G42" s="776"/>
      <c r="H42" s="776"/>
      <c r="I42" s="776"/>
      <c r="J42" s="776"/>
      <c r="K42" s="776"/>
      <c r="L42" s="776"/>
      <c r="M42" s="776"/>
      <c r="N42" s="776"/>
      <c r="O42" s="776"/>
      <c r="P42" s="776"/>
      <c r="Q42" s="776"/>
      <c r="R42" s="776"/>
      <c r="S42" s="776"/>
      <c r="T42" s="776"/>
      <c r="U42" s="776"/>
      <c r="V42" s="22">
        <f>+V41+1</f>
        <v>60</v>
      </c>
      <c r="W42" s="604">
        <v>0</v>
      </c>
      <c r="X42" s="604"/>
      <c r="Y42" s="604"/>
      <c r="Z42" s="48"/>
      <c r="AA42" s="48"/>
      <c r="AB42" s="451"/>
      <c r="AC42" s="519" t="s">
        <v>72</v>
      </c>
      <c r="AD42" s="519"/>
      <c r="AE42" s="519"/>
      <c r="AF42" s="519"/>
      <c r="AG42" s="519"/>
      <c r="AH42" s="519"/>
      <c r="AI42" s="519"/>
      <c r="AJ42" s="519"/>
      <c r="AK42" s="519"/>
      <c r="AL42" s="519"/>
      <c r="AM42" s="519"/>
      <c r="AN42" s="519"/>
      <c r="AO42" s="519"/>
      <c r="AP42" s="519"/>
      <c r="AQ42" s="519"/>
      <c r="AR42" s="519"/>
      <c r="AS42" s="519"/>
      <c r="AT42" s="696">
        <f>+AT41+1</f>
        <v>101</v>
      </c>
      <c r="AU42" s="697"/>
      <c r="AV42" s="470">
        <v>0</v>
      </c>
      <c r="AW42" s="470"/>
      <c r="AX42" s="470"/>
      <c r="AY42" s="470"/>
      <c r="AZ42" s="471"/>
    </row>
    <row r="43" spans="1:53" ht="30" customHeight="1" thickBot="1" x14ac:dyDescent="0.3">
      <c r="A43" s="177"/>
      <c r="B43" s="534"/>
      <c r="C43" s="535"/>
      <c r="D43" s="49" t="s">
        <v>82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1">
        <f t="shared" ref="V43:V53" si="4">+V42+1</f>
        <v>61</v>
      </c>
      <c r="W43" s="558">
        <f>IF(W40-W41-W42&gt;0,W40-W41-W42,0)</f>
        <v>0</v>
      </c>
      <c r="X43" s="558"/>
      <c r="Y43" s="558"/>
      <c r="Z43" s="52"/>
      <c r="AA43" s="52"/>
      <c r="AB43" s="451"/>
      <c r="AC43" s="520" t="s">
        <v>106</v>
      </c>
      <c r="AD43" s="520"/>
      <c r="AE43" s="520"/>
      <c r="AF43" s="520"/>
      <c r="AG43" s="520"/>
      <c r="AH43" s="520"/>
      <c r="AI43" s="520"/>
      <c r="AJ43" s="520"/>
      <c r="AK43" s="520"/>
      <c r="AL43" s="520"/>
      <c r="AM43" s="520"/>
      <c r="AN43" s="520"/>
      <c r="AO43" s="520"/>
      <c r="AP43" s="520"/>
      <c r="AQ43" s="520"/>
      <c r="AR43" s="520"/>
      <c r="AS43" s="44"/>
      <c r="AT43" s="730">
        <f t="shared" ref="AT43:AT54" si="5">+AT42+1</f>
        <v>102</v>
      </c>
      <c r="AU43" s="731"/>
      <c r="AV43" s="448">
        <v>0</v>
      </c>
      <c r="AW43" s="448"/>
      <c r="AX43" s="448"/>
      <c r="AY43" s="448"/>
      <c r="AZ43" s="449"/>
    </row>
    <row r="44" spans="1:53" ht="30" customHeight="1" thickBot="1" x14ac:dyDescent="0.3">
      <c r="B44" s="536" t="s">
        <v>53</v>
      </c>
      <c r="C44" s="537"/>
      <c r="D44" s="561" t="s">
        <v>28</v>
      </c>
      <c r="E44" s="561"/>
      <c r="F44" s="561"/>
      <c r="G44" s="561"/>
      <c r="H44" s="561"/>
      <c r="I44" s="561"/>
      <c r="J44" s="561"/>
      <c r="K44" s="561"/>
      <c r="L44" s="561"/>
      <c r="M44" s="561"/>
      <c r="N44" s="561"/>
      <c r="O44" s="561"/>
      <c r="P44" s="561"/>
      <c r="Q44" s="561"/>
      <c r="R44" s="561"/>
      <c r="S44" s="561"/>
      <c r="T44" s="561"/>
      <c r="U44" s="561"/>
      <c r="V44" s="22">
        <f t="shared" si="4"/>
        <v>62</v>
      </c>
      <c r="W44" s="611">
        <v>0</v>
      </c>
      <c r="X44" s="612"/>
      <c r="Y44" s="612"/>
      <c r="Z44" s="54"/>
      <c r="AA44" s="54"/>
      <c r="AB44" s="451"/>
      <c r="AC44" s="519" t="s">
        <v>69</v>
      </c>
      <c r="AD44" s="519"/>
      <c r="AE44" s="519"/>
      <c r="AF44" s="519"/>
      <c r="AG44" s="519"/>
      <c r="AH44" s="519"/>
      <c r="AI44" s="519"/>
      <c r="AJ44" s="519"/>
      <c r="AK44" s="519"/>
      <c r="AL44" s="519"/>
      <c r="AM44" s="519"/>
      <c r="AN44" s="519"/>
      <c r="AO44" s="519"/>
      <c r="AP44" s="519"/>
      <c r="AQ44" s="519"/>
      <c r="AR44" s="519"/>
      <c r="AS44" s="46"/>
      <c r="AT44" s="529">
        <f t="shared" si="5"/>
        <v>103</v>
      </c>
      <c r="AU44" s="530"/>
      <c r="AV44" s="470">
        <v>0</v>
      </c>
      <c r="AW44" s="470"/>
      <c r="AX44" s="470"/>
      <c r="AY44" s="470"/>
      <c r="AZ44" s="471"/>
      <c r="BA44" s="176"/>
    </row>
    <row r="45" spans="1:53" ht="30" customHeight="1" thickBot="1" x14ac:dyDescent="0.3">
      <c r="B45" s="538"/>
      <c r="C45" s="539"/>
      <c r="D45" s="569" t="s">
        <v>59</v>
      </c>
      <c r="E45" s="569"/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  <c r="T45" s="569"/>
      <c r="U45" s="569"/>
      <c r="V45" s="55">
        <f t="shared" si="4"/>
        <v>63</v>
      </c>
      <c r="W45" s="552">
        <v>0</v>
      </c>
      <c r="X45" s="552"/>
      <c r="Y45" s="552"/>
      <c r="Z45" s="56"/>
      <c r="AA45" s="56"/>
      <c r="AB45" s="451"/>
      <c r="AC45" s="773" t="s">
        <v>70</v>
      </c>
      <c r="AD45" s="774"/>
      <c r="AE45" s="774"/>
      <c r="AF45" s="774"/>
      <c r="AG45" s="774"/>
      <c r="AH45" s="774"/>
      <c r="AI45" s="774"/>
      <c r="AJ45" s="774"/>
      <c r="AK45" s="774"/>
      <c r="AL45" s="774"/>
      <c r="AM45" s="774"/>
      <c r="AN45" s="774"/>
      <c r="AO45" s="774"/>
      <c r="AP45" s="774"/>
      <c r="AQ45" s="774"/>
      <c r="AR45" s="774"/>
      <c r="AS45" s="57"/>
      <c r="AT45" s="751">
        <f t="shared" si="5"/>
        <v>104</v>
      </c>
      <c r="AU45" s="752"/>
      <c r="AV45" s="761">
        <v>0</v>
      </c>
      <c r="AW45" s="761"/>
      <c r="AX45" s="761"/>
      <c r="AY45" s="761"/>
      <c r="AZ45" s="762"/>
      <c r="BA45" s="176"/>
    </row>
    <row r="46" spans="1:53" ht="30" customHeight="1" x14ac:dyDescent="0.25">
      <c r="B46" s="538"/>
      <c r="C46" s="539"/>
      <c r="D46" s="559" t="s">
        <v>52</v>
      </c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11">
        <f t="shared" si="4"/>
        <v>64</v>
      </c>
      <c r="W46" s="553">
        <v>0</v>
      </c>
      <c r="X46" s="553"/>
      <c r="Y46" s="553"/>
      <c r="Z46" s="48"/>
      <c r="AA46" s="48"/>
      <c r="AB46" s="451"/>
      <c r="AC46" s="616" t="s">
        <v>66</v>
      </c>
      <c r="AD46" s="605" t="s">
        <v>2</v>
      </c>
      <c r="AE46" s="606"/>
      <c r="AF46" s="606"/>
      <c r="AG46" s="606"/>
      <c r="AH46" s="606"/>
      <c r="AI46" s="606"/>
      <c r="AJ46" s="606"/>
      <c r="AK46" s="606"/>
      <c r="AL46" s="606"/>
      <c r="AM46" s="606"/>
      <c r="AN46" s="606"/>
      <c r="AO46" s="606"/>
      <c r="AP46" s="606"/>
      <c r="AQ46" s="606"/>
      <c r="AR46" s="606"/>
      <c r="AS46" s="58">
        <f>+AS44+1</f>
        <v>1</v>
      </c>
      <c r="AT46" s="753">
        <f t="shared" si="5"/>
        <v>105</v>
      </c>
      <c r="AU46" s="754"/>
      <c r="AV46" s="763">
        <v>0</v>
      </c>
      <c r="AW46" s="763"/>
      <c r="AX46" s="763"/>
      <c r="AY46" s="763"/>
      <c r="AZ46" s="764"/>
      <c r="BA46" s="176"/>
    </row>
    <row r="47" spans="1:53" ht="30" customHeight="1" thickBot="1" x14ac:dyDescent="0.4">
      <c r="B47" s="538"/>
      <c r="C47" s="539"/>
      <c r="D47" s="41" t="s">
        <v>60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34">
        <f t="shared" si="4"/>
        <v>65</v>
      </c>
      <c r="W47" s="552">
        <v>0</v>
      </c>
      <c r="X47" s="552"/>
      <c r="Y47" s="552"/>
      <c r="Z47" s="54"/>
      <c r="AA47" s="54"/>
      <c r="AB47" s="451"/>
      <c r="AC47" s="617"/>
      <c r="AD47" s="777" t="s">
        <v>3</v>
      </c>
      <c r="AE47" s="778"/>
      <c r="AF47" s="778"/>
      <c r="AG47" s="778"/>
      <c r="AH47" s="778"/>
      <c r="AI47" s="778"/>
      <c r="AJ47" s="778"/>
      <c r="AK47" s="778"/>
      <c r="AL47" s="778"/>
      <c r="AM47" s="778"/>
      <c r="AN47" s="778"/>
      <c r="AO47" s="778"/>
      <c r="AP47" s="778"/>
      <c r="AQ47" s="778"/>
      <c r="AR47" s="778"/>
      <c r="AS47" s="60"/>
      <c r="AT47" s="495">
        <f t="shared" si="5"/>
        <v>106</v>
      </c>
      <c r="AU47" s="496"/>
      <c r="AV47" s="448">
        <v>0</v>
      </c>
      <c r="AW47" s="448"/>
      <c r="AX47" s="448"/>
      <c r="AY47" s="448"/>
      <c r="AZ47" s="449"/>
      <c r="BA47" s="176"/>
    </row>
    <row r="48" spans="1:53" ht="30" customHeight="1" thickBot="1" x14ac:dyDescent="0.3">
      <c r="B48" s="538"/>
      <c r="C48" s="539"/>
      <c r="D48" s="61" t="s">
        <v>61</v>
      </c>
      <c r="E48" s="61"/>
      <c r="F48" s="62"/>
      <c r="G48" s="63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11">
        <f t="shared" si="4"/>
        <v>66</v>
      </c>
      <c r="W48" s="553">
        <v>0</v>
      </c>
      <c r="X48" s="553"/>
      <c r="Y48" s="553"/>
      <c r="Z48" s="56"/>
      <c r="AA48" s="56"/>
      <c r="AB48" s="451"/>
      <c r="AC48" s="618"/>
      <c r="AD48" s="771" t="s">
        <v>97</v>
      </c>
      <c r="AE48" s="772"/>
      <c r="AF48" s="772"/>
      <c r="AG48" s="772"/>
      <c r="AH48" s="772"/>
      <c r="AI48" s="772"/>
      <c r="AJ48" s="772"/>
      <c r="AK48" s="772"/>
      <c r="AL48" s="772"/>
      <c r="AM48" s="772"/>
      <c r="AN48" s="772"/>
      <c r="AO48" s="772"/>
      <c r="AP48" s="772"/>
      <c r="AQ48" s="772"/>
      <c r="AR48" s="772"/>
      <c r="AS48" s="64"/>
      <c r="AT48" s="784">
        <f t="shared" si="5"/>
        <v>107</v>
      </c>
      <c r="AU48" s="785"/>
      <c r="AV48" s="759">
        <f>+AV46+AV47</f>
        <v>0</v>
      </c>
      <c r="AW48" s="759"/>
      <c r="AX48" s="759"/>
      <c r="AY48" s="759"/>
      <c r="AZ48" s="760"/>
      <c r="BA48" s="175"/>
    </row>
    <row r="49" spans="1:53" ht="30" customHeight="1" thickBot="1" x14ac:dyDescent="0.3">
      <c r="A49" s="177"/>
      <c r="B49" s="540"/>
      <c r="C49" s="541"/>
      <c r="D49" s="49" t="s">
        <v>83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51">
        <f t="shared" si="4"/>
        <v>67</v>
      </c>
      <c r="W49" s="558">
        <f>SUM(W44:Y48)</f>
        <v>0</v>
      </c>
      <c r="X49" s="558"/>
      <c r="Y49" s="558"/>
      <c r="Z49" s="66"/>
      <c r="AA49" s="66"/>
      <c r="AB49" s="451"/>
      <c r="AC49" s="520" t="s">
        <v>71</v>
      </c>
      <c r="AD49" s="554"/>
      <c r="AE49" s="554"/>
      <c r="AF49" s="554"/>
      <c r="AG49" s="554"/>
      <c r="AH49" s="554"/>
      <c r="AI49" s="554"/>
      <c r="AJ49" s="554"/>
      <c r="AK49" s="554"/>
      <c r="AL49" s="554"/>
      <c r="AM49" s="554"/>
      <c r="AN49" s="554"/>
      <c r="AO49" s="554"/>
      <c r="AP49" s="554"/>
      <c r="AQ49" s="554"/>
      <c r="AR49" s="554"/>
      <c r="AS49" s="67"/>
      <c r="AT49" s="757">
        <f t="shared" si="5"/>
        <v>108</v>
      </c>
      <c r="AU49" s="758"/>
      <c r="AV49" s="477">
        <v>0</v>
      </c>
      <c r="AW49" s="477"/>
      <c r="AX49" s="477"/>
      <c r="AY49" s="477"/>
      <c r="AZ49" s="478"/>
      <c r="BA49" s="175"/>
    </row>
    <row r="50" spans="1:53" ht="30" customHeight="1" thickBot="1" x14ac:dyDescent="0.3">
      <c r="B50" s="542" t="s">
        <v>64</v>
      </c>
      <c r="C50" s="543"/>
      <c r="D50" s="68" t="s">
        <v>62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22">
        <f t="shared" si="4"/>
        <v>68</v>
      </c>
      <c r="W50" s="549">
        <v>0</v>
      </c>
      <c r="X50" s="549"/>
      <c r="Y50" s="549"/>
      <c r="Z50" s="66"/>
      <c r="AA50" s="66"/>
      <c r="AB50" s="451"/>
      <c r="AC50" s="519" t="s">
        <v>98</v>
      </c>
      <c r="AD50" s="519"/>
      <c r="AE50" s="519"/>
      <c r="AF50" s="519"/>
      <c r="AG50" s="519"/>
      <c r="AH50" s="519"/>
      <c r="AI50" s="519"/>
      <c r="AJ50" s="519"/>
      <c r="AK50" s="519"/>
      <c r="AL50" s="519"/>
      <c r="AM50" s="519"/>
      <c r="AN50" s="519"/>
      <c r="AO50" s="519"/>
      <c r="AP50" s="519"/>
      <c r="AQ50" s="519"/>
      <c r="AR50" s="519"/>
      <c r="AS50" s="46"/>
      <c r="AT50" s="529">
        <f t="shared" si="5"/>
        <v>109</v>
      </c>
      <c r="AU50" s="530"/>
      <c r="AV50" s="470">
        <v>0</v>
      </c>
      <c r="AW50" s="470"/>
      <c r="AX50" s="470"/>
      <c r="AY50" s="470"/>
      <c r="AZ50" s="471"/>
      <c r="BA50" s="181"/>
    </row>
    <row r="51" spans="1:53" ht="30" customHeight="1" thickBot="1" x14ac:dyDescent="0.3">
      <c r="B51" s="544"/>
      <c r="C51" s="545"/>
      <c r="D51" s="65" t="s">
        <v>63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70">
        <f t="shared" si="4"/>
        <v>69</v>
      </c>
      <c r="W51" s="512">
        <v>0</v>
      </c>
      <c r="X51" s="512"/>
      <c r="Y51" s="512"/>
      <c r="Z51" s="66"/>
      <c r="AA51" s="66"/>
      <c r="AB51" s="451"/>
      <c r="AC51" s="520" t="s">
        <v>99</v>
      </c>
      <c r="AD51" s="520"/>
      <c r="AE51" s="520"/>
      <c r="AF51" s="520"/>
      <c r="AG51" s="520"/>
      <c r="AH51" s="520"/>
      <c r="AI51" s="520"/>
      <c r="AJ51" s="520"/>
      <c r="AK51" s="520"/>
      <c r="AL51" s="520"/>
      <c r="AM51" s="520"/>
      <c r="AN51" s="520"/>
      <c r="AO51" s="520"/>
      <c r="AP51" s="520"/>
      <c r="AQ51" s="520"/>
      <c r="AR51" s="520"/>
      <c r="AS51" s="47"/>
      <c r="AT51" s="730">
        <f t="shared" si="5"/>
        <v>110</v>
      </c>
      <c r="AU51" s="731"/>
      <c r="AV51" s="448">
        <v>0</v>
      </c>
      <c r="AW51" s="448"/>
      <c r="AX51" s="448"/>
      <c r="AY51" s="448"/>
      <c r="AZ51" s="449"/>
    </row>
    <row r="52" spans="1:53" ht="30" customHeight="1" x14ac:dyDescent="0.25">
      <c r="B52" s="620" t="s">
        <v>13</v>
      </c>
      <c r="C52" s="621"/>
      <c r="D52" s="68" t="s">
        <v>73</v>
      </c>
      <c r="E52" s="68"/>
      <c r="F52" s="71"/>
      <c r="G52" s="72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22">
        <f t="shared" si="4"/>
        <v>70</v>
      </c>
      <c r="W52" s="546">
        <v>0</v>
      </c>
      <c r="X52" s="546"/>
      <c r="Y52" s="546"/>
      <c r="Z52" s="531"/>
      <c r="AA52" s="531"/>
      <c r="AB52" s="451"/>
      <c r="AC52" s="747" t="s">
        <v>107</v>
      </c>
      <c r="AD52" s="748"/>
      <c r="AE52" s="748"/>
      <c r="AF52" s="748"/>
      <c r="AG52" s="748"/>
      <c r="AH52" s="748"/>
      <c r="AI52" s="748"/>
      <c r="AJ52" s="748"/>
      <c r="AK52" s="748"/>
      <c r="AL52" s="748"/>
      <c r="AM52" s="748"/>
      <c r="AN52" s="748"/>
      <c r="AO52" s="748"/>
      <c r="AP52" s="748"/>
      <c r="AQ52" s="748"/>
      <c r="AR52" s="748"/>
      <c r="AS52" s="73"/>
      <c r="AT52" s="749">
        <f t="shared" si="5"/>
        <v>111</v>
      </c>
      <c r="AU52" s="750"/>
      <c r="AV52" s="501">
        <f>IF(AV40+AV49+AV51-AV41-AV42-AV43-AV44-AV45-AV48-AV50&gt;0,AV40+AV49+AV51-AV41-AV42-AV43-AV44-AV45-AV48-AV50,0)</f>
        <v>0</v>
      </c>
      <c r="AW52" s="501"/>
      <c r="AX52" s="501"/>
      <c r="AY52" s="501"/>
      <c r="AZ52" s="502"/>
      <c r="BA52" s="175"/>
    </row>
    <row r="53" spans="1:53" ht="36" customHeight="1" x14ac:dyDescent="0.25">
      <c r="B53" s="622"/>
      <c r="C53" s="623"/>
      <c r="D53" s="569" t="s">
        <v>74</v>
      </c>
      <c r="E53" s="569"/>
      <c r="F53" s="569"/>
      <c r="G53" s="569"/>
      <c r="H53" s="569"/>
      <c r="I53" s="569"/>
      <c r="J53" s="569"/>
      <c r="K53" s="569"/>
      <c r="L53" s="569"/>
      <c r="M53" s="569"/>
      <c r="N53" s="569"/>
      <c r="O53" s="569"/>
      <c r="P53" s="569"/>
      <c r="Q53" s="569"/>
      <c r="R53" s="569"/>
      <c r="S53" s="569"/>
      <c r="T53" s="569"/>
      <c r="U53" s="569"/>
      <c r="V53" s="74">
        <f t="shared" si="4"/>
        <v>71</v>
      </c>
      <c r="W53" s="570">
        <v>0</v>
      </c>
      <c r="X53" s="570"/>
      <c r="Y53" s="570"/>
      <c r="Z53" s="75"/>
      <c r="AA53" s="75"/>
      <c r="AB53" s="451"/>
      <c r="AC53" s="490" t="s">
        <v>23</v>
      </c>
      <c r="AD53" s="490"/>
      <c r="AE53" s="490"/>
      <c r="AF53" s="490"/>
      <c r="AG53" s="490"/>
      <c r="AH53" s="490"/>
      <c r="AI53" s="490"/>
      <c r="AJ53" s="490"/>
      <c r="AK53" s="490"/>
      <c r="AL53" s="490"/>
      <c r="AM53" s="490"/>
      <c r="AN53" s="490"/>
      <c r="AO53" s="490"/>
      <c r="AP53" s="490"/>
      <c r="AQ53" s="490"/>
      <c r="AR53" s="490"/>
      <c r="AS53" s="43"/>
      <c r="AT53" s="491">
        <f t="shared" si="5"/>
        <v>112</v>
      </c>
      <c r="AU53" s="492"/>
      <c r="AV53" s="448">
        <v>0</v>
      </c>
      <c r="AW53" s="448"/>
      <c r="AX53" s="448"/>
      <c r="AY53" s="448"/>
      <c r="AZ53" s="449"/>
      <c r="BA53" s="182"/>
    </row>
    <row r="54" spans="1:53" ht="36" customHeight="1" x14ac:dyDescent="0.25">
      <c r="A54" s="175"/>
      <c r="B54" s="622"/>
      <c r="C54" s="623"/>
      <c r="D54" s="599" t="s">
        <v>123</v>
      </c>
      <c r="E54" s="599"/>
      <c r="F54" s="599"/>
      <c r="G54" s="599"/>
      <c r="H54" s="599"/>
      <c r="I54" s="599"/>
      <c r="J54" s="599"/>
      <c r="K54" s="599"/>
      <c r="L54" s="599"/>
      <c r="M54" s="599"/>
      <c r="N54" s="599"/>
      <c r="O54" s="599"/>
      <c r="P54" s="599"/>
      <c r="Q54" s="599"/>
      <c r="R54" s="599"/>
      <c r="S54" s="599"/>
      <c r="T54" s="599"/>
      <c r="U54" s="600"/>
      <c r="V54" s="15">
        <f>+V53+1</f>
        <v>72</v>
      </c>
      <c r="W54" s="573">
        <f>IF(+W43+W51+W52+W53-W34-W35-W36-W37-W38-W49-W50&gt;0,+W43+W51+W52+W53-W34-W35-W36-W37-W38-W49-W50,0)</f>
        <v>0</v>
      </c>
      <c r="X54" s="573"/>
      <c r="Y54" s="573"/>
      <c r="Z54" s="75"/>
      <c r="AA54" s="75"/>
      <c r="AB54" s="451"/>
      <c r="AC54" s="585" t="s">
        <v>103</v>
      </c>
      <c r="AD54" s="585"/>
      <c r="AE54" s="585"/>
      <c r="AF54" s="585"/>
      <c r="AG54" s="585"/>
      <c r="AH54" s="585"/>
      <c r="AI54" s="585"/>
      <c r="AJ54" s="585"/>
      <c r="AK54" s="585"/>
      <c r="AL54" s="585"/>
      <c r="AM54" s="585"/>
      <c r="AN54" s="585"/>
      <c r="AO54" s="585"/>
      <c r="AP54" s="585"/>
      <c r="AQ54" s="585"/>
      <c r="AR54" s="585"/>
      <c r="AS54" s="76"/>
      <c r="AT54" s="586">
        <f t="shared" si="5"/>
        <v>113</v>
      </c>
      <c r="AU54" s="587"/>
      <c r="AV54" s="501">
        <f>IF(AV40+AV49+AV51+AV53-AV41-AV42-AV43-AV44-AV45-AV48-AV50&gt;0,AV40+AV49+AV51+AV53-AV41-AV42-AV43-AV44-AV45-AV48-AV50,0)</f>
        <v>0</v>
      </c>
      <c r="AW54" s="501"/>
      <c r="AX54" s="501"/>
      <c r="AY54" s="501"/>
      <c r="AZ54" s="502"/>
      <c r="BA54" s="175"/>
    </row>
    <row r="55" spans="1:53" ht="36" customHeight="1" thickBot="1" x14ac:dyDescent="0.3">
      <c r="A55" s="175"/>
      <c r="B55" s="622"/>
      <c r="C55" s="623"/>
      <c r="D55" s="571" t="s">
        <v>124</v>
      </c>
      <c r="E55" s="571"/>
      <c r="F55" s="571"/>
      <c r="G55" s="571"/>
      <c r="H55" s="571"/>
      <c r="I55" s="571"/>
      <c r="J55" s="571"/>
      <c r="K55" s="571"/>
      <c r="L55" s="571"/>
      <c r="M55" s="571"/>
      <c r="N55" s="571"/>
      <c r="O55" s="571"/>
      <c r="P55" s="571"/>
      <c r="Q55" s="571"/>
      <c r="R55" s="571"/>
      <c r="S55" s="571"/>
      <c r="T55" s="571"/>
      <c r="U55" s="571"/>
      <c r="V55" s="77">
        <f>+V54+1</f>
        <v>73</v>
      </c>
      <c r="W55" s="572">
        <f>IF(W34+W35+W36+W37+W38+W49+W50-W43-W51-W52-W53&gt;0,W34+W35+W36+W37+W38+W49+W50-W43-W51-W52-W53,0)</f>
        <v>0</v>
      </c>
      <c r="X55" s="572"/>
      <c r="Y55" s="572"/>
      <c r="Z55" s="75"/>
      <c r="AA55" s="75"/>
      <c r="AB55" s="452"/>
      <c r="AC55" s="746" t="s">
        <v>104</v>
      </c>
      <c r="AD55" s="746"/>
      <c r="AE55" s="746"/>
      <c r="AF55" s="746"/>
      <c r="AG55" s="746"/>
      <c r="AH55" s="746"/>
      <c r="AI55" s="746"/>
      <c r="AJ55" s="746"/>
      <c r="AK55" s="746"/>
      <c r="AL55" s="746"/>
      <c r="AM55" s="746"/>
      <c r="AN55" s="746"/>
      <c r="AO55" s="746"/>
      <c r="AP55" s="746"/>
      <c r="AQ55" s="746"/>
      <c r="AR55" s="746"/>
      <c r="AS55" s="746"/>
      <c r="AT55" s="446">
        <f>+AT54+1</f>
        <v>114</v>
      </c>
      <c r="AU55" s="447"/>
      <c r="AV55" s="583">
        <f>IF(AV41+AV42+AV43+AV44+AV45+AV48+AV50-AV40-AV49-AV51-AV53&gt;0,AV41+AV42+AV43+AV44+AV45+AV48+AV50-AV40-AV49-AV51-AV53,0)</f>
        <v>0</v>
      </c>
      <c r="AW55" s="583"/>
      <c r="AX55" s="583"/>
      <c r="AY55" s="583"/>
      <c r="AZ55" s="584"/>
      <c r="BA55" s="175"/>
    </row>
    <row r="56" spans="1:53" ht="36" customHeight="1" x14ac:dyDescent="0.35">
      <c r="A56" s="147"/>
      <c r="B56" s="622"/>
      <c r="C56" s="623"/>
      <c r="D56" s="595" t="s">
        <v>14</v>
      </c>
      <c r="E56" s="595"/>
      <c r="F56" s="595"/>
      <c r="G56" s="595"/>
      <c r="H56" s="595"/>
      <c r="I56" s="595"/>
      <c r="J56" s="595"/>
      <c r="K56" s="595"/>
      <c r="L56" s="595"/>
      <c r="M56" s="595"/>
      <c r="N56" s="595"/>
      <c r="O56" s="595"/>
      <c r="P56" s="595"/>
      <c r="Q56" s="595"/>
      <c r="R56" s="595"/>
      <c r="S56" s="595"/>
      <c r="T56" s="78"/>
      <c r="U56" s="78"/>
      <c r="V56" s="79">
        <f>+V55+1</f>
        <v>74</v>
      </c>
      <c r="W56" s="626">
        <v>0</v>
      </c>
      <c r="X56" s="626"/>
      <c r="Y56" s="626"/>
      <c r="Z56" s="626"/>
      <c r="AA56" s="626"/>
      <c r="AB56" s="596" t="s">
        <v>68</v>
      </c>
      <c r="AC56" s="597"/>
      <c r="AD56" s="597"/>
      <c r="AE56" s="597"/>
      <c r="AF56" s="597"/>
      <c r="AG56" s="597"/>
      <c r="AH56" s="597"/>
      <c r="AI56" s="597"/>
      <c r="AJ56" s="597"/>
      <c r="AK56" s="597"/>
      <c r="AL56" s="597"/>
      <c r="AM56" s="597"/>
      <c r="AN56" s="597"/>
      <c r="AO56" s="597"/>
      <c r="AP56" s="597"/>
      <c r="AQ56" s="597"/>
      <c r="AR56" s="597"/>
      <c r="AS56" s="598"/>
      <c r="AT56" s="523">
        <f>+AT55+1</f>
        <v>115</v>
      </c>
      <c r="AU56" s="524"/>
      <c r="AV56" s="593">
        <v>0</v>
      </c>
      <c r="AW56" s="593"/>
      <c r="AX56" s="593"/>
      <c r="AY56" s="593"/>
      <c r="AZ56" s="594"/>
      <c r="BA56" s="182"/>
    </row>
    <row r="57" spans="1:53" ht="36" customHeight="1" x14ac:dyDescent="0.35">
      <c r="A57" s="175"/>
      <c r="B57" s="622"/>
      <c r="C57" s="623"/>
      <c r="D57" s="700" t="s">
        <v>125</v>
      </c>
      <c r="E57" s="700"/>
      <c r="F57" s="700"/>
      <c r="G57" s="700"/>
      <c r="H57" s="700"/>
      <c r="I57" s="700"/>
      <c r="J57" s="700"/>
      <c r="K57" s="700"/>
      <c r="L57" s="700"/>
      <c r="M57" s="700"/>
      <c r="N57" s="700"/>
      <c r="O57" s="700"/>
      <c r="P57" s="700"/>
      <c r="Q57" s="700"/>
      <c r="R57" s="700"/>
      <c r="S57" s="700"/>
      <c r="T57" s="700"/>
      <c r="U57" s="23"/>
      <c r="V57" s="77">
        <f>+V56+1</f>
        <v>75</v>
      </c>
      <c r="W57" s="701">
        <f>+W54-W56</f>
        <v>0</v>
      </c>
      <c r="X57" s="702"/>
      <c r="Y57" s="702"/>
      <c r="Z57" s="702"/>
      <c r="AA57" s="703"/>
      <c r="AB57" s="591" t="s">
        <v>67</v>
      </c>
      <c r="AC57" s="592"/>
      <c r="AD57" s="592"/>
      <c r="AE57" s="592"/>
      <c r="AF57" s="592"/>
      <c r="AG57" s="592"/>
      <c r="AH57" s="592"/>
      <c r="AI57" s="592"/>
      <c r="AJ57" s="592"/>
      <c r="AK57" s="592"/>
      <c r="AL57" s="592"/>
      <c r="AM57" s="592"/>
      <c r="AN57" s="592"/>
      <c r="AO57" s="592"/>
      <c r="AP57" s="592"/>
      <c r="AQ57" s="592"/>
      <c r="AR57" s="592"/>
      <c r="AS57" s="80"/>
      <c r="AT57" s="567">
        <f>+AT56+1</f>
        <v>116</v>
      </c>
      <c r="AU57" s="568"/>
      <c r="AV57" s="448">
        <v>0</v>
      </c>
      <c r="AW57" s="448"/>
      <c r="AX57" s="448"/>
      <c r="AY57" s="448"/>
      <c r="AZ57" s="449"/>
      <c r="BA57" s="182"/>
    </row>
    <row r="58" spans="1:53" ht="36" customHeight="1" thickBot="1" x14ac:dyDescent="0.4">
      <c r="B58" s="624"/>
      <c r="C58" s="625"/>
      <c r="D58" s="595" t="s">
        <v>1</v>
      </c>
      <c r="E58" s="595"/>
      <c r="F58" s="595"/>
      <c r="G58" s="595"/>
      <c r="H58" s="595"/>
      <c r="I58" s="595"/>
      <c r="J58" s="595"/>
      <c r="K58" s="595"/>
      <c r="L58" s="595"/>
      <c r="M58" s="595"/>
      <c r="N58" s="595"/>
      <c r="O58" s="595"/>
      <c r="P58" s="595"/>
      <c r="Q58" s="595"/>
      <c r="R58" s="595"/>
      <c r="S58" s="595"/>
      <c r="T58" s="81"/>
      <c r="U58" s="78"/>
      <c r="V58" s="79">
        <f>+V57+1</f>
        <v>76</v>
      </c>
      <c r="W58" s="626">
        <v>0</v>
      </c>
      <c r="X58" s="626"/>
      <c r="Y58" s="626"/>
      <c r="Z58" s="626"/>
      <c r="AA58" s="626"/>
      <c r="AB58" s="779" t="s">
        <v>102</v>
      </c>
      <c r="AC58" s="597"/>
      <c r="AD58" s="597"/>
      <c r="AE58" s="597"/>
      <c r="AF58" s="597"/>
      <c r="AG58" s="597"/>
      <c r="AH58" s="597"/>
      <c r="AI58" s="597"/>
      <c r="AJ58" s="597"/>
      <c r="AK58" s="597"/>
      <c r="AL58" s="597"/>
      <c r="AM58" s="597"/>
      <c r="AN58" s="597"/>
      <c r="AO58" s="597"/>
      <c r="AP58" s="597"/>
      <c r="AQ58" s="597"/>
      <c r="AR58" s="597"/>
      <c r="AS58" s="598"/>
      <c r="AT58" s="742">
        <f>+AT57+1</f>
        <v>117</v>
      </c>
      <c r="AU58" s="743"/>
      <c r="AV58" s="744">
        <v>0</v>
      </c>
      <c r="AW58" s="744"/>
      <c r="AX58" s="744"/>
      <c r="AY58" s="744"/>
      <c r="AZ58" s="745"/>
      <c r="BA58" s="182"/>
    </row>
    <row r="59" spans="1:53" ht="36" customHeight="1" thickBot="1" x14ac:dyDescent="0.4">
      <c r="B59" s="82" t="s">
        <v>39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85"/>
      <c r="O59" s="86"/>
      <c r="P59" s="84"/>
      <c r="Q59" s="84"/>
      <c r="R59" s="84"/>
      <c r="S59" s="87"/>
      <c r="T59" s="88"/>
      <c r="U59" s="88"/>
      <c r="V59" s="88"/>
      <c r="W59" s="88"/>
      <c r="X59" s="588" t="s">
        <v>42</v>
      </c>
      <c r="Y59" s="589"/>
      <c r="Z59" s="589"/>
      <c r="AA59" s="589"/>
      <c r="AB59" s="589"/>
      <c r="AC59" s="589"/>
      <c r="AD59" s="590"/>
      <c r="AE59" s="89"/>
      <c r="AF59" s="89"/>
      <c r="AG59" s="89"/>
      <c r="AH59" s="89"/>
      <c r="AI59" s="89"/>
      <c r="AJ59" s="89"/>
      <c r="AK59" s="89"/>
      <c r="AL59" s="89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1"/>
    </row>
    <row r="60" spans="1:53" ht="20.149999999999999" customHeight="1" thickBot="1" x14ac:dyDescent="0.4">
      <c r="B60" s="92" t="s">
        <v>24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4"/>
      <c r="O60" s="94"/>
      <c r="P60" s="94"/>
      <c r="Q60" s="94"/>
      <c r="R60" s="94"/>
      <c r="S60" s="94"/>
      <c r="T60" s="94"/>
      <c r="U60" s="94"/>
      <c r="V60" s="95"/>
      <c r="W60" s="95"/>
      <c r="X60" s="96"/>
      <c r="Y60" s="95"/>
      <c r="Z60" s="95"/>
      <c r="AA60" s="95"/>
      <c r="AB60" s="95"/>
      <c r="AC60" s="95"/>
      <c r="AD60" s="97"/>
      <c r="AE60" s="574" t="s">
        <v>46</v>
      </c>
      <c r="AF60" s="574"/>
      <c r="AG60" s="574"/>
      <c r="AH60" s="574"/>
      <c r="AI60" s="574"/>
      <c r="AJ60" s="574"/>
      <c r="AK60" s="574"/>
      <c r="AL60" s="574"/>
      <c r="AM60" s="574"/>
      <c r="AN60" s="98" t="s">
        <v>25</v>
      </c>
      <c r="AO60" s="99"/>
      <c r="AP60" s="575">
        <f>+AV54</f>
        <v>0</v>
      </c>
      <c r="AQ60" s="576"/>
      <c r="AR60" s="576"/>
      <c r="AS60" s="576"/>
      <c r="AT60" s="576"/>
      <c r="AU60" s="576"/>
      <c r="AV60" s="576"/>
      <c r="AW60" s="576"/>
      <c r="AX60" s="576"/>
      <c r="AY60" s="577"/>
      <c r="AZ60" s="100"/>
    </row>
    <row r="61" spans="1:53" ht="12" customHeight="1" thickBot="1" x14ac:dyDescent="0.4">
      <c r="B61" s="578"/>
      <c r="C61" s="579"/>
      <c r="D61" s="579"/>
      <c r="E61" s="579"/>
      <c r="F61" s="579"/>
      <c r="G61" s="579"/>
      <c r="H61" s="579"/>
      <c r="I61" s="579"/>
      <c r="J61" s="579"/>
      <c r="K61" s="579"/>
      <c r="L61" s="579"/>
      <c r="M61" s="580"/>
      <c r="N61" s="580"/>
      <c r="O61" s="580"/>
      <c r="P61" s="580"/>
      <c r="Q61" s="580"/>
      <c r="R61" s="580"/>
      <c r="S61" s="93"/>
      <c r="T61" s="101"/>
      <c r="U61" s="101"/>
      <c r="V61" s="95"/>
      <c r="W61" s="95"/>
      <c r="X61" s="96"/>
      <c r="Y61" s="95"/>
      <c r="Z61" s="95"/>
      <c r="AA61" s="95"/>
      <c r="AB61" s="95"/>
      <c r="AC61" s="95"/>
      <c r="AD61" s="97"/>
      <c r="AE61" s="102"/>
      <c r="AF61" s="102"/>
      <c r="AG61" s="102"/>
      <c r="AH61" s="102"/>
      <c r="AI61" s="102"/>
      <c r="AJ61" s="102"/>
      <c r="AK61" s="102"/>
      <c r="AL61" s="102"/>
      <c r="AM61" s="102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2"/>
      <c r="AY61" s="102"/>
      <c r="AZ61" s="104"/>
    </row>
    <row r="62" spans="1:53" ht="12" customHeight="1" thickBot="1" x14ac:dyDescent="0.4">
      <c r="B62" s="105"/>
      <c r="C62" s="106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8"/>
      <c r="W62" s="109"/>
      <c r="X62" s="96"/>
      <c r="Y62" s="95"/>
      <c r="Z62" s="95"/>
      <c r="AA62" s="95"/>
      <c r="AB62" s="95"/>
      <c r="AC62" s="95"/>
      <c r="AD62" s="97"/>
      <c r="AE62" s="111"/>
      <c r="AF62" s="111"/>
      <c r="AG62" s="111"/>
      <c r="AH62" s="111"/>
      <c r="AI62" s="111"/>
      <c r="AJ62" s="111"/>
      <c r="AK62" s="111"/>
      <c r="AL62" s="111"/>
      <c r="AM62" s="183" t="s">
        <v>47</v>
      </c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1"/>
      <c r="AY62" s="111"/>
      <c r="AZ62" s="100"/>
    </row>
    <row r="63" spans="1:53" ht="12" customHeight="1" x14ac:dyDescent="0.35">
      <c r="B63" s="92" t="s">
        <v>26</v>
      </c>
      <c r="C63" s="112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84"/>
      <c r="O63" s="185"/>
      <c r="P63" s="101"/>
      <c r="Q63" s="101"/>
      <c r="R63" s="101"/>
      <c r="S63" s="101"/>
      <c r="T63" s="101"/>
      <c r="U63" s="101"/>
      <c r="V63" s="95"/>
      <c r="W63" s="95"/>
      <c r="X63" s="96"/>
      <c r="Y63" s="95"/>
      <c r="Z63" s="95"/>
      <c r="AA63" s="95"/>
      <c r="AB63" s="95"/>
      <c r="AC63" s="95"/>
      <c r="AD63" s="97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00"/>
    </row>
    <row r="64" spans="1:53" ht="39.75" customHeight="1" x14ac:dyDescent="0.35">
      <c r="B64" s="92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13"/>
      <c r="Q64" s="113"/>
      <c r="R64" s="113"/>
      <c r="S64" s="113"/>
      <c r="T64" s="113"/>
      <c r="U64" s="113"/>
      <c r="V64" s="95"/>
      <c r="W64" s="95"/>
      <c r="X64" s="96"/>
      <c r="Y64" s="95"/>
      <c r="Z64" s="95"/>
      <c r="AA64" s="95"/>
      <c r="AB64" s="95"/>
      <c r="AC64" s="95"/>
      <c r="AD64" s="97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00"/>
    </row>
    <row r="65" spans="2:65" ht="26.25" customHeight="1" x14ac:dyDescent="0.35">
      <c r="B65" s="144" t="s">
        <v>40</v>
      </c>
      <c r="C65" s="93"/>
      <c r="D65" s="93"/>
      <c r="E65" s="93"/>
      <c r="F65" s="93"/>
      <c r="G65" s="93"/>
      <c r="H65" s="93"/>
      <c r="I65" s="93"/>
      <c r="J65" s="93"/>
      <c r="K65" s="93"/>
      <c r="L65" s="94"/>
      <c r="M65" s="145" t="s">
        <v>27</v>
      </c>
      <c r="N65" s="94"/>
      <c r="O65" s="94"/>
      <c r="P65" s="94"/>
      <c r="Q65" s="94"/>
      <c r="R65" s="114"/>
      <c r="S65" s="94"/>
      <c r="T65" s="94"/>
      <c r="U65" s="94"/>
      <c r="V65" s="95"/>
      <c r="W65" s="95"/>
      <c r="X65" s="96"/>
      <c r="Y65" s="95"/>
      <c r="Z65" s="95"/>
      <c r="AA65" s="95"/>
      <c r="AB65" s="95"/>
      <c r="AC65" s="95"/>
      <c r="AD65" s="97"/>
      <c r="AE65" s="581"/>
      <c r="AF65" s="581"/>
      <c r="AG65" s="581"/>
      <c r="AH65" s="581"/>
      <c r="AI65" s="581"/>
      <c r="AJ65" s="581"/>
      <c r="AK65" s="581"/>
      <c r="AL65" s="581"/>
      <c r="AM65" s="581"/>
      <c r="AN65" s="581"/>
      <c r="AO65" s="581"/>
      <c r="AP65" s="581"/>
      <c r="AQ65" s="581"/>
      <c r="AR65" s="581"/>
      <c r="AS65" s="581"/>
      <c r="AT65" s="581"/>
      <c r="AU65" s="581"/>
      <c r="AV65" s="581"/>
      <c r="AW65" s="581"/>
      <c r="AX65" s="581"/>
      <c r="AY65" s="581"/>
      <c r="AZ65" s="582"/>
    </row>
    <row r="66" spans="2:65" ht="2.25" customHeight="1" x14ac:dyDescent="0.35">
      <c r="B66" s="562"/>
      <c r="C66" s="563"/>
      <c r="D66" s="563"/>
      <c r="E66" s="563"/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101"/>
      <c r="T66" s="101"/>
      <c r="U66" s="101"/>
      <c r="V66" s="95"/>
      <c r="W66" s="95"/>
      <c r="X66" s="96"/>
      <c r="Y66" s="95"/>
      <c r="Z66" s="95"/>
      <c r="AA66" s="95"/>
      <c r="AB66" s="95"/>
      <c r="AC66" s="95"/>
      <c r="AD66" s="97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00"/>
    </row>
    <row r="67" spans="2:65" ht="12" customHeight="1" x14ac:dyDescent="0.35">
      <c r="B67" s="564"/>
      <c r="C67" s="563"/>
      <c r="D67" s="563"/>
      <c r="E67" s="563"/>
      <c r="F67" s="563"/>
      <c r="G67" s="563"/>
      <c r="H67" s="563"/>
      <c r="I67" s="563"/>
      <c r="J67" s="563"/>
      <c r="K67" s="563"/>
      <c r="L67" s="563"/>
      <c r="M67" s="563"/>
      <c r="N67" s="563"/>
      <c r="O67" s="563"/>
      <c r="P67" s="563"/>
      <c r="Q67" s="563"/>
      <c r="R67" s="563"/>
      <c r="S67" s="101"/>
      <c r="T67" s="101"/>
      <c r="U67" s="101"/>
      <c r="V67" s="95"/>
      <c r="W67" s="95"/>
      <c r="X67" s="96"/>
      <c r="Y67" s="95"/>
      <c r="Z67" s="95"/>
      <c r="AA67" s="95"/>
      <c r="AB67" s="95"/>
      <c r="AC67" s="95"/>
      <c r="AD67" s="97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00"/>
      <c r="BM67" s="146" t="s">
        <v>36</v>
      </c>
    </row>
    <row r="68" spans="2:65" ht="12" customHeight="1" thickBot="1" x14ac:dyDescent="0.4">
      <c r="B68" s="115" t="s">
        <v>41</v>
      </c>
      <c r="C68" s="116"/>
      <c r="D68" s="117"/>
      <c r="E68" s="117"/>
      <c r="F68" s="117"/>
      <c r="G68" s="117"/>
      <c r="H68" s="117"/>
      <c r="I68" s="117"/>
      <c r="J68" s="117"/>
      <c r="K68" s="117"/>
      <c r="L68" s="107"/>
      <c r="M68" s="107"/>
      <c r="N68" s="565"/>
      <c r="O68" s="566"/>
      <c r="P68" s="566"/>
      <c r="Q68" s="566"/>
      <c r="R68" s="566"/>
      <c r="S68" s="107"/>
      <c r="T68" s="107"/>
      <c r="U68" s="186"/>
      <c r="V68" s="186"/>
      <c r="W68" s="186"/>
      <c r="X68" s="187"/>
      <c r="Y68" s="186"/>
      <c r="Z68" s="186"/>
      <c r="AA68" s="186"/>
      <c r="AB68" s="186"/>
      <c r="AC68" s="186"/>
      <c r="AD68" s="109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04"/>
    </row>
    <row r="70" spans="2:65" ht="12" customHeight="1" x14ac:dyDescent="0.35">
      <c r="AK70" s="445" t="s">
        <v>416</v>
      </c>
      <c r="AL70" s="445"/>
      <c r="AM70" s="445"/>
      <c r="AN70" s="445"/>
      <c r="AO70" s="445"/>
      <c r="AP70" s="445"/>
      <c r="AQ70" s="445"/>
      <c r="AR70" s="445"/>
      <c r="AS70" s="445"/>
      <c r="AT70" s="445"/>
      <c r="AU70" s="445"/>
      <c r="AV70" s="445"/>
      <c r="AW70" s="445"/>
      <c r="AX70" s="445"/>
      <c r="AY70" s="445"/>
      <c r="AZ70" s="445"/>
    </row>
  </sheetData>
  <mergeCells count="229">
    <mergeCell ref="AV24:AZ24"/>
    <mergeCell ref="AD26:AR26"/>
    <mergeCell ref="D58:S58"/>
    <mergeCell ref="AT29:AU29"/>
    <mergeCell ref="D35:U35"/>
    <mergeCell ref="W35:Y35"/>
    <mergeCell ref="W39:Y39"/>
    <mergeCell ref="AC40:AR40"/>
    <mergeCell ref="W34:Y34"/>
    <mergeCell ref="W43:Y43"/>
    <mergeCell ref="AD48:AR48"/>
    <mergeCell ref="AC45:AR45"/>
    <mergeCell ref="W41:Y41"/>
    <mergeCell ref="W40:Y40"/>
    <mergeCell ref="D42:U42"/>
    <mergeCell ref="AD47:AR47"/>
    <mergeCell ref="W46:Y46"/>
    <mergeCell ref="AC35:AR35"/>
    <mergeCell ref="AB58:AS58"/>
    <mergeCell ref="AC24:AR24"/>
    <mergeCell ref="AV25:AZ25"/>
    <mergeCell ref="AV27:AZ27"/>
    <mergeCell ref="AV47:AZ47"/>
    <mergeCell ref="AT48:AU48"/>
    <mergeCell ref="AT21:AU21"/>
    <mergeCell ref="AD25:AR25"/>
    <mergeCell ref="AT28:AU28"/>
    <mergeCell ref="AT58:AU58"/>
    <mergeCell ref="AV58:AZ58"/>
    <mergeCell ref="AV26:AZ26"/>
    <mergeCell ref="AC55:AS55"/>
    <mergeCell ref="AC52:AR52"/>
    <mergeCell ref="AT52:AU52"/>
    <mergeCell ref="AV44:AZ44"/>
    <mergeCell ref="AT41:AU41"/>
    <mergeCell ref="AV28:AZ28"/>
    <mergeCell ref="AT43:AU43"/>
    <mergeCell ref="AT44:AU44"/>
    <mergeCell ref="AT45:AU45"/>
    <mergeCell ref="AT50:AU50"/>
    <mergeCell ref="AT51:AU51"/>
    <mergeCell ref="AT46:AU46"/>
    <mergeCell ref="AV32:AZ32"/>
    <mergeCell ref="AT49:AU49"/>
    <mergeCell ref="AT30:AU30"/>
    <mergeCell ref="AV48:AZ48"/>
    <mergeCell ref="AV45:AZ45"/>
    <mergeCell ref="AV46:AZ46"/>
    <mergeCell ref="AT42:AU42"/>
    <mergeCell ref="AV29:AZ29"/>
    <mergeCell ref="AV22:AZ22"/>
    <mergeCell ref="AT26:AU26"/>
    <mergeCell ref="AR12:AZ12"/>
    <mergeCell ref="D57:T57"/>
    <mergeCell ref="W56:AA56"/>
    <mergeCell ref="W57:AA57"/>
    <mergeCell ref="AT20:AU20"/>
    <mergeCell ref="AT27:AU27"/>
    <mergeCell ref="AV23:AZ23"/>
    <mergeCell ref="AD28:AR28"/>
    <mergeCell ref="D33:U33"/>
    <mergeCell ref="AT18:AU18"/>
    <mergeCell ref="AT19:AU19"/>
    <mergeCell ref="AT22:AU22"/>
    <mergeCell ref="AV19:AZ19"/>
    <mergeCell ref="AV20:AZ20"/>
    <mergeCell ref="AC20:AS20"/>
    <mergeCell ref="AC21:AR21"/>
    <mergeCell ref="AC22:AR22"/>
    <mergeCell ref="AT23:AU23"/>
    <mergeCell ref="AC23:AR23"/>
    <mergeCell ref="AB21:AB24"/>
    <mergeCell ref="AQ3:AT4"/>
    <mergeCell ref="AU3:AZ4"/>
    <mergeCell ref="C4:N4"/>
    <mergeCell ref="Q4:AP4"/>
    <mergeCell ref="B6:O6"/>
    <mergeCell ref="AE6:AF6"/>
    <mergeCell ref="AG6:AH6"/>
    <mergeCell ref="AI6:AJ6"/>
    <mergeCell ref="F17:I17"/>
    <mergeCell ref="J17:R17"/>
    <mergeCell ref="S17:W17"/>
    <mergeCell ref="X17:AE17"/>
    <mergeCell ref="AG17:AO17"/>
    <mergeCell ref="AW13:AZ13"/>
    <mergeCell ref="AP17:AZ17"/>
    <mergeCell ref="AW14:AZ14"/>
    <mergeCell ref="AB15:AN15"/>
    <mergeCell ref="AQ15:AY15"/>
    <mergeCell ref="B52:C58"/>
    <mergeCell ref="W58:AA58"/>
    <mergeCell ref="B11:C16"/>
    <mergeCell ref="S12:U12"/>
    <mergeCell ref="W24:AA24"/>
    <mergeCell ref="W23:AA23"/>
    <mergeCell ref="W20:AA20"/>
    <mergeCell ref="W21:AA21"/>
    <mergeCell ref="W25:AA25"/>
    <mergeCell ref="B18:C28"/>
    <mergeCell ref="W19:AA19"/>
    <mergeCell ref="W18:AA18"/>
    <mergeCell ref="D22:U22"/>
    <mergeCell ref="W22:AA22"/>
    <mergeCell ref="U15:Y15"/>
    <mergeCell ref="W33:Y33"/>
    <mergeCell ref="D29:U29"/>
    <mergeCell ref="W29:Y29"/>
    <mergeCell ref="W26:AA26"/>
    <mergeCell ref="W27:AA27"/>
    <mergeCell ref="D31:U31"/>
    <mergeCell ref="W30:Y30"/>
    <mergeCell ref="W28:Y28"/>
    <mergeCell ref="D32:U32"/>
    <mergeCell ref="AB18:AB20"/>
    <mergeCell ref="D45:U45"/>
    <mergeCell ref="W42:Y42"/>
    <mergeCell ref="AC44:AR44"/>
    <mergeCell ref="AD46:AR46"/>
    <mergeCell ref="W36:Y36"/>
    <mergeCell ref="D36:U36"/>
    <mergeCell ref="D34:U34"/>
    <mergeCell ref="W45:Y45"/>
    <mergeCell ref="W44:Y44"/>
    <mergeCell ref="W38:Y38"/>
    <mergeCell ref="AC34:AS34"/>
    <mergeCell ref="AC38:AR38"/>
    <mergeCell ref="AC41:AR41"/>
    <mergeCell ref="AC39:AR39"/>
    <mergeCell ref="AC43:AR43"/>
    <mergeCell ref="AC36:AR36"/>
    <mergeCell ref="AC46:AC48"/>
    <mergeCell ref="AC37:AR37"/>
    <mergeCell ref="B66:R67"/>
    <mergeCell ref="N68:R68"/>
    <mergeCell ref="AT57:AU57"/>
    <mergeCell ref="D53:U53"/>
    <mergeCell ref="W53:Y53"/>
    <mergeCell ref="D55:U55"/>
    <mergeCell ref="W55:Y55"/>
    <mergeCell ref="W54:Y54"/>
    <mergeCell ref="AE60:AM60"/>
    <mergeCell ref="AP60:AY60"/>
    <mergeCell ref="B61:R61"/>
    <mergeCell ref="AE65:AZ65"/>
    <mergeCell ref="AT56:AU56"/>
    <mergeCell ref="AV54:AZ54"/>
    <mergeCell ref="AV55:AZ55"/>
    <mergeCell ref="AC54:AR54"/>
    <mergeCell ref="AT54:AU54"/>
    <mergeCell ref="AV57:AZ57"/>
    <mergeCell ref="X59:AD59"/>
    <mergeCell ref="AB57:AR57"/>
    <mergeCell ref="AV56:AZ56"/>
    <mergeCell ref="D56:S56"/>
    <mergeCell ref="AB56:AS56"/>
    <mergeCell ref="D54:U54"/>
    <mergeCell ref="Z52:AA52"/>
    <mergeCell ref="AC42:AS42"/>
    <mergeCell ref="AV42:AZ42"/>
    <mergeCell ref="B29:C43"/>
    <mergeCell ref="B44:C49"/>
    <mergeCell ref="B50:C51"/>
    <mergeCell ref="W52:Y52"/>
    <mergeCell ref="AT35:AU35"/>
    <mergeCell ref="AC32:AS32"/>
    <mergeCell ref="AV52:AZ52"/>
    <mergeCell ref="W50:Y50"/>
    <mergeCell ref="W31:Y31"/>
    <mergeCell ref="W32:Y32"/>
    <mergeCell ref="AV51:AZ51"/>
    <mergeCell ref="AV49:AZ49"/>
    <mergeCell ref="W47:Y47"/>
    <mergeCell ref="W48:Y48"/>
    <mergeCell ref="AC49:AR49"/>
    <mergeCell ref="AV50:AZ50"/>
    <mergeCell ref="D38:U38"/>
    <mergeCell ref="W49:Y49"/>
    <mergeCell ref="D46:U46"/>
    <mergeCell ref="D40:U40"/>
    <mergeCell ref="D44:U44"/>
    <mergeCell ref="AV41:AZ41"/>
    <mergeCell ref="AV39:AZ39"/>
    <mergeCell ref="AT39:AU39"/>
    <mergeCell ref="AV40:AZ40"/>
    <mergeCell ref="AV43:AZ43"/>
    <mergeCell ref="AD31:AR31"/>
    <mergeCell ref="AD27:AR27"/>
    <mergeCell ref="AD29:AR29"/>
    <mergeCell ref="W51:Y51"/>
    <mergeCell ref="AC25:AC31"/>
    <mergeCell ref="AV33:AZ33"/>
    <mergeCell ref="AC33:AR33"/>
    <mergeCell ref="AV36:AZ36"/>
    <mergeCell ref="AC50:AR50"/>
    <mergeCell ref="AC51:AR51"/>
    <mergeCell ref="AV37:AZ37"/>
    <mergeCell ref="AV34:AZ34"/>
    <mergeCell ref="AV35:AZ35"/>
    <mergeCell ref="AV38:AZ38"/>
    <mergeCell ref="AT34:AU34"/>
    <mergeCell ref="AT37:AU37"/>
    <mergeCell ref="AT38:AU38"/>
    <mergeCell ref="AT40:AU40"/>
    <mergeCell ref="AT36:AU36"/>
    <mergeCell ref="AK70:AZ70"/>
    <mergeCell ref="AT55:AU55"/>
    <mergeCell ref="AV53:AZ53"/>
    <mergeCell ref="AB25:AB55"/>
    <mergeCell ref="L15:N15"/>
    <mergeCell ref="D14:AQ14"/>
    <mergeCell ref="AR14:AV14"/>
    <mergeCell ref="D37:U37"/>
    <mergeCell ref="W37:Y37"/>
    <mergeCell ref="AT24:AU24"/>
    <mergeCell ref="AD30:AR30"/>
    <mergeCell ref="AT32:AU32"/>
    <mergeCell ref="AV30:AZ30"/>
    <mergeCell ref="AT33:AU33"/>
    <mergeCell ref="AV31:AZ31"/>
    <mergeCell ref="AV21:AZ21"/>
    <mergeCell ref="AT25:AU25"/>
    <mergeCell ref="AV18:AZ18"/>
    <mergeCell ref="AC18:AS18"/>
    <mergeCell ref="AC19:AS19"/>
    <mergeCell ref="AC53:AR53"/>
    <mergeCell ref="AT53:AU53"/>
    <mergeCell ref="AT31:AU31"/>
    <mergeCell ref="AT47:AU47"/>
  </mergeCells>
  <printOptions horizontalCentered="1" verticalCentered="1"/>
  <pageMargins left="0.39370078740157483" right="0.39370078740157483" top="0.39370078740157483" bottom="0.39370078740157483" header="0" footer="0"/>
  <pageSetup scale="21" orientation="portrait" horizontalDpi="4294967292" vertic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CC"/>
  </sheetPr>
  <dimension ref="B1:E10"/>
  <sheetViews>
    <sheetView showGridLines="0" tabSelected="1" workbookViewId="0">
      <selection activeCell="B1" sqref="B1:C3"/>
    </sheetView>
  </sheetViews>
  <sheetFormatPr baseColWidth="10" defaultRowHeight="12.5" x14ac:dyDescent="0.25"/>
  <cols>
    <col min="2" max="2" width="56.26953125" bestFit="1" customWidth="1"/>
  </cols>
  <sheetData>
    <row r="1" spans="2:5" ht="25" customHeight="1" x14ac:dyDescent="0.25">
      <c r="B1" s="923" t="s">
        <v>53</v>
      </c>
      <c r="C1" s="924"/>
      <c r="D1" s="929" t="s">
        <v>412</v>
      </c>
      <c r="E1" s="930"/>
    </row>
    <row r="2" spans="2:5" ht="25" customHeight="1" x14ac:dyDescent="0.3">
      <c r="B2" s="925"/>
      <c r="C2" s="926"/>
      <c r="D2" s="921" t="s">
        <v>402</v>
      </c>
      <c r="E2" s="922"/>
    </row>
    <row r="3" spans="2:5" ht="25" customHeight="1" x14ac:dyDescent="0.3">
      <c r="B3" s="927"/>
      <c r="C3" s="928"/>
      <c r="D3" s="921" t="s">
        <v>404</v>
      </c>
      <c r="E3" s="922"/>
    </row>
    <row r="5" spans="2:5" ht="16.5" customHeight="1" x14ac:dyDescent="0.25">
      <c r="B5" s="423" t="s">
        <v>28</v>
      </c>
      <c r="C5" s="919">
        <v>0</v>
      </c>
      <c r="D5" s="919"/>
      <c r="E5" s="919"/>
    </row>
    <row r="6" spans="2:5" ht="16.5" customHeight="1" x14ac:dyDescent="0.25">
      <c r="B6" s="423" t="s">
        <v>59</v>
      </c>
      <c r="C6" s="919">
        <v>0</v>
      </c>
      <c r="D6" s="919"/>
      <c r="E6" s="919"/>
    </row>
    <row r="7" spans="2:5" ht="16.5" customHeight="1" x14ac:dyDescent="0.25">
      <c r="B7" s="423" t="s">
        <v>52</v>
      </c>
      <c r="C7" s="919">
        <v>0</v>
      </c>
      <c r="D7" s="919"/>
      <c r="E7" s="919"/>
    </row>
    <row r="8" spans="2:5" ht="16.5" customHeight="1" x14ac:dyDescent="0.25">
      <c r="B8" s="422" t="s">
        <v>60</v>
      </c>
      <c r="C8" s="919">
        <v>0</v>
      </c>
      <c r="D8" s="919"/>
      <c r="E8" s="919"/>
    </row>
    <row r="9" spans="2:5" ht="16.5" customHeight="1" x14ac:dyDescent="0.25">
      <c r="B9" s="422" t="s">
        <v>61</v>
      </c>
      <c r="C9" s="919">
        <v>0</v>
      </c>
      <c r="D9" s="919"/>
      <c r="E9" s="919"/>
    </row>
    <row r="10" spans="2:5" ht="17.25" customHeight="1" x14ac:dyDescent="0.25">
      <c r="B10" s="424" t="s">
        <v>83</v>
      </c>
      <c r="C10" s="920">
        <f>SUM(C5:E9)</f>
        <v>0</v>
      </c>
      <c r="D10" s="920"/>
      <c r="E10" s="920"/>
    </row>
  </sheetData>
  <mergeCells count="10">
    <mergeCell ref="D2:E2"/>
    <mergeCell ref="D3:E3"/>
    <mergeCell ref="B1:C3"/>
    <mergeCell ref="D1:E1"/>
    <mergeCell ref="C5:E5"/>
    <mergeCell ref="C6:E6"/>
    <mergeCell ref="C7:E7"/>
    <mergeCell ref="C8:E8"/>
    <mergeCell ref="C9:E9"/>
    <mergeCell ref="C10:E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B2:J91"/>
  <sheetViews>
    <sheetView showGridLines="0" topLeftCell="A80" zoomScaleNormal="100" zoomScaleSheetLayoutView="100" workbookViewId="0">
      <selection activeCell="E103" sqref="E103"/>
    </sheetView>
  </sheetViews>
  <sheetFormatPr baseColWidth="10" defaultColWidth="11.453125" defaultRowHeight="12.5" x14ac:dyDescent="0.25"/>
  <cols>
    <col min="1" max="7" width="11.453125" style="307"/>
    <col min="8" max="8" width="17.7265625" style="307" customWidth="1"/>
    <col min="9" max="9" width="18.453125" style="307" bestFit="1" customWidth="1"/>
    <col min="10" max="10" width="17.1796875" style="307" bestFit="1" customWidth="1"/>
    <col min="11" max="16384" width="11.453125" style="307"/>
  </cols>
  <sheetData>
    <row r="2" spans="2:10" ht="25" customHeight="1" x14ac:dyDescent="0.25">
      <c r="B2" s="971"/>
      <c r="C2" s="970" t="s">
        <v>357</v>
      </c>
      <c r="D2" s="971"/>
      <c r="E2" s="971"/>
      <c r="F2" s="971"/>
      <c r="G2" s="971"/>
      <c r="H2" s="971"/>
      <c r="I2" s="972" t="s">
        <v>413</v>
      </c>
      <c r="J2" s="972"/>
    </row>
    <row r="3" spans="2:10" ht="25" customHeight="1" x14ac:dyDescent="0.3">
      <c r="B3" s="971"/>
      <c r="C3" s="971"/>
      <c r="D3" s="971"/>
      <c r="E3" s="971"/>
      <c r="F3" s="971"/>
      <c r="G3" s="971"/>
      <c r="H3" s="971"/>
      <c r="I3" s="973" t="s">
        <v>402</v>
      </c>
      <c r="J3" s="973"/>
    </row>
    <row r="4" spans="2:10" ht="25" customHeight="1" x14ac:dyDescent="0.3">
      <c r="B4" s="971"/>
      <c r="C4" s="971"/>
      <c r="D4" s="971"/>
      <c r="E4" s="971"/>
      <c r="F4" s="971"/>
      <c r="G4" s="971"/>
      <c r="H4" s="971"/>
      <c r="I4" s="973" t="s">
        <v>404</v>
      </c>
      <c r="J4" s="973"/>
    </row>
    <row r="5" spans="2:10" ht="14" x14ac:dyDescent="0.3">
      <c r="B5" s="326"/>
      <c r="C5" s="326"/>
      <c r="D5" s="326"/>
      <c r="E5" s="326"/>
      <c r="F5" s="326"/>
      <c r="G5" s="326"/>
      <c r="H5" s="326"/>
      <c r="I5" s="326"/>
      <c r="J5" s="326"/>
    </row>
    <row r="6" spans="2:10" ht="31" x14ac:dyDescent="0.25">
      <c r="B6" s="327" t="s">
        <v>356</v>
      </c>
      <c r="C6" s="961" t="s">
        <v>355</v>
      </c>
      <c r="D6" s="962"/>
      <c r="E6" s="962"/>
      <c r="F6" s="962"/>
      <c r="G6" s="962"/>
      <c r="H6" s="327" t="s">
        <v>354</v>
      </c>
      <c r="I6" s="327" t="s">
        <v>353</v>
      </c>
      <c r="J6" s="327" t="s">
        <v>352</v>
      </c>
    </row>
    <row r="7" spans="2:10" ht="15.5" x14ac:dyDescent="0.35">
      <c r="B7" s="325">
        <v>1</v>
      </c>
      <c r="C7" s="963" t="s">
        <v>351</v>
      </c>
      <c r="D7" s="964"/>
      <c r="E7" s="964"/>
      <c r="F7" s="964"/>
      <c r="G7" s="964"/>
      <c r="H7" s="964"/>
      <c r="I7" s="964"/>
      <c r="J7" s="964"/>
    </row>
    <row r="8" spans="2:10" ht="15.5" x14ac:dyDescent="0.35">
      <c r="B8" s="313">
        <f t="shared" ref="B8:B39" si="0">B7+1</f>
        <v>2</v>
      </c>
      <c r="C8" s="965"/>
      <c r="D8" s="967" t="s">
        <v>350</v>
      </c>
      <c r="E8" s="967"/>
      <c r="F8" s="967"/>
      <c r="G8" s="967"/>
      <c r="H8" s="967"/>
      <c r="I8" s="967"/>
      <c r="J8" s="967"/>
    </row>
    <row r="9" spans="2:10" ht="15.5" x14ac:dyDescent="0.35">
      <c r="B9" s="313">
        <f t="shared" si="0"/>
        <v>3</v>
      </c>
      <c r="C9" s="966"/>
      <c r="D9" s="957"/>
      <c r="E9" s="931" t="s">
        <v>349</v>
      </c>
      <c r="F9" s="931"/>
      <c r="G9" s="931"/>
      <c r="H9" s="324">
        <v>0</v>
      </c>
      <c r="I9" s="323">
        <f>+H9</f>
        <v>0</v>
      </c>
      <c r="J9" s="322">
        <f t="shared" ref="J9:J22" si="1">+H9-I9</f>
        <v>0</v>
      </c>
    </row>
    <row r="10" spans="2:10" ht="15.5" x14ac:dyDescent="0.35">
      <c r="B10" s="313">
        <f t="shared" si="0"/>
        <v>4</v>
      </c>
      <c r="C10" s="966"/>
      <c r="D10" s="968"/>
      <c r="E10" s="931" t="s">
        <v>48</v>
      </c>
      <c r="F10" s="931"/>
      <c r="G10" s="931"/>
      <c r="H10" s="324">
        <v>0</v>
      </c>
      <c r="I10" s="323">
        <f>+H10</f>
        <v>0</v>
      </c>
      <c r="J10" s="322">
        <f t="shared" si="1"/>
        <v>0</v>
      </c>
    </row>
    <row r="11" spans="2:10" ht="15.5" x14ac:dyDescent="0.35">
      <c r="B11" s="313">
        <f t="shared" si="0"/>
        <v>5</v>
      </c>
      <c r="C11" s="966"/>
      <c r="D11" s="968"/>
      <c r="E11" s="931" t="s">
        <v>348</v>
      </c>
      <c r="F11" s="931"/>
      <c r="G11" s="931"/>
      <c r="H11" s="324">
        <v>0</v>
      </c>
      <c r="I11" s="323">
        <f>+H11</f>
        <v>0</v>
      </c>
      <c r="J11" s="322">
        <f t="shared" si="1"/>
        <v>0</v>
      </c>
    </row>
    <row r="12" spans="2:10" ht="15.5" x14ac:dyDescent="0.35">
      <c r="B12" s="313">
        <f t="shared" si="0"/>
        <v>6</v>
      </c>
      <c r="C12" s="966"/>
      <c r="D12" s="968"/>
      <c r="E12" s="931" t="s">
        <v>17</v>
      </c>
      <c r="F12" s="931"/>
      <c r="G12" s="931"/>
      <c r="H12" s="324">
        <v>0</v>
      </c>
      <c r="I12" s="323">
        <v>0</v>
      </c>
      <c r="J12" s="322">
        <f t="shared" si="1"/>
        <v>0</v>
      </c>
    </row>
    <row r="13" spans="2:10" ht="15.5" x14ac:dyDescent="0.35">
      <c r="B13" s="313">
        <f t="shared" si="0"/>
        <v>7</v>
      </c>
      <c r="C13" s="966"/>
      <c r="D13" s="968"/>
      <c r="E13" s="931" t="s">
        <v>347</v>
      </c>
      <c r="F13" s="931"/>
      <c r="G13" s="931"/>
      <c r="H13" s="324">
        <v>0</v>
      </c>
      <c r="I13" s="323">
        <v>0</v>
      </c>
      <c r="J13" s="322">
        <f t="shared" si="1"/>
        <v>0</v>
      </c>
    </row>
    <row r="14" spans="2:10" ht="15.5" x14ac:dyDescent="0.35">
      <c r="B14" s="313">
        <f t="shared" si="0"/>
        <v>8</v>
      </c>
      <c r="C14" s="966"/>
      <c r="D14" s="968"/>
      <c r="E14" s="931" t="s">
        <v>346</v>
      </c>
      <c r="F14" s="931"/>
      <c r="G14" s="931"/>
      <c r="H14" s="324">
        <v>0</v>
      </c>
      <c r="I14" s="323">
        <v>0</v>
      </c>
      <c r="J14" s="322">
        <f t="shared" si="1"/>
        <v>0</v>
      </c>
    </row>
    <row r="15" spans="2:10" ht="15.5" x14ac:dyDescent="0.35">
      <c r="B15" s="313">
        <f t="shared" si="0"/>
        <v>9</v>
      </c>
      <c r="C15" s="966"/>
      <c r="D15" s="968"/>
      <c r="E15" s="931" t="s">
        <v>345</v>
      </c>
      <c r="F15" s="931"/>
      <c r="G15" s="931"/>
      <c r="H15" s="324">
        <v>0</v>
      </c>
      <c r="I15" s="323">
        <v>0</v>
      </c>
      <c r="J15" s="322">
        <f t="shared" si="1"/>
        <v>0</v>
      </c>
    </row>
    <row r="16" spans="2:10" ht="15.5" x14ac:dyDescent="0.35">
      <c r="B16" s="313">
        <f t="shared" si="0"/>
        <v>10</v>
      </c>
      <c r="C16" s="966"/>
      <c r="D16" s="968"/>
      <c r="E16" s="931" t="s">
        <v>344</v>
      </c>
      <c r="F16" s="931"/>
      <c r="G16" s="931"/>
      <c r="H16" s="324">
        <v>0</v>
      </c>
      <c r="I16" s="323">
        <f>+H16</f>
        <v>0</v>
      </c>
      <c r="J16" s="322">
        <f t="shared" si="1"/>
        <v>0</v>
      </c>
    </row>
    <row r="17" spans="2:10" ht="15.5" x14ac:dyDescent="0.35">
      <c r="B17" s="313">
        <f t="shared" si="0"/>
        <v>11</v>
      </c>
      <c r="C17" s="966"/>
      <c r="D17" s="968"/>
      <c r="E17" s="931" t="s">
        <v>343</v>
      </c>
      <c r="F17" s="931"/>
      <c r="G17" s="931"/>
      <c r="H17" s="324">
        <v>0</v>
      </c>
      <c r="I17" s="323">
        <v>0</v>
      </c>
      <c r="J17" s="322">
        <f t="shared" si="1"/>
        <v>0</v>
      </c>
    </row>
    <row r="18" spans="2:10" ht="15.5" x14ac:dyDescent="0.35">
      <c r="B18" s="313">
        <f t="shared" si="0"/>
        <v>12</v>
      </c>
      <c r="C18" s="966"/>
      <c r="D18" s="968"/>
      <c r="E18" s="931" t="s">
        <v>342</v>
      </c>
      <c r="F18" s="931"/>
      <c r="G18" s="931"/>
      <c r="H18" s="324">
        <v>0</v>
      </c>
      <c r="I18" s="323">
        <v>0</v>
      </c>
      <c r="J18" s="322">
        <f t="shared" si="1"/>
        <v>0</v>
      </c>
    </row>
    <row r="19" spans="2:10" ht="15.5" x14ac:dyDescent="0.35">
      <c r="B19" s="313">
        <f t="shared" si="0"/>
        <v>13</v>
      </c>
      <c r="C19" s="966"/>
      <c r="D19" s="968"/>
      <c r="E19" s="931" t="s">
        <v>341</v>
      </c>
      <c r="F19" s="931"/>
      <c r="G19" s="931"/>
      <c r="H19" s="324">
        <v>0</v>
      </c>
      <c r="I19" s="323">
        <v>0</v>
      </c>
      <c r="J19" s="322">
        <f t="shared" si="1"/>
        <v>0</v>
      </c>
    </row>
    <row r="20" spans="2:10" ht="15.5" x14ac:dyDescent="0.35">
      <c r="B20" s="313">
        <f t="shared" si="0"/>
        <v>14</v>
      </c>
      <c r="C20" s="966"/>
      <c r="D20" s="968"/>
      <c r="E20" s="931" t="s">
        <v>340</v>
      </c>
      <c r="F20" s="931"/>
      <c r="G20" s="931"/>
      <c r="H20" s="324">
        <v>0</v>
      </c>
      <c r="I20" s="323">
        <v>0</v>
      </c>
      <c r="J20" s="322">
        <f t="shared" si="1"/>
        <v>0</v>
      </c>
    </row>
    <row r="21" spans="2:10" ht="15.5" x14ac:dyDescent="0.35">
      <c r="B21" s="313">
        <f t="shared" si="0"/>
        <v>15</v>
      </c>
      <c r="C21" s="966"/>
      <c r="D21" s="968"/>
      <c r="E21" s="931" t="s">
        <v>19</v>
      </c>
      <c r="F21" s="931"/>
      <c r="G21" s="931"/>
      <c r="H21" s="324">
        <v>0</v>
      </c>
      <c r="I21" s="323">
        <v>0</v>
      </c>
      <c r="J21" s="322">
        <f t="shared" si="1"/>
        <v>0</v>
      </c>
    </row>
    <row r="22" spans="2:10" ht="15.5" x14ac:dyDescent="0.35">
      <c r="B22" s="313">
        <f t="shared" si="0"/>
        <v>16</v>
      </c>
      <c r="C22" s="966"/>
      <c r="D22" s="969"/>
      <c r="E22" s="936" t="s">
        <v>339</v>
      </c>
      <c r="F22" s="960"/>
      <c r="G22" s="960"/>
      <c r="H22" s="318">
        <f>SUM(H9:H21)</f>
        <v>0</v>
      </c>
      <c r="I22" s="318">
        <f>SUM(I9:I21)</f>
        <v>0</v>
      </c>
      <c r="J22" s="321">
        <f t="shared" si="1"/>
        <v>0</v>
      </c>
    </row>
    <row r="23" spans="2:10" ht="15.5" x14ac:dyDescent="0.25">
      <c r="B23" s="313">
        <f t="shared" si="0"/>
        <v>17</v>
      </c>
      <c r="C23" s="966"/>
      <c r="D23" s="942" t="s">
        <v>21</v>
      </c>
      <c r="E23" s="943"/>
      <c r="F23" s="943"/>
      <c r="G23" s="943"/>
      <c r="H23" s="943"/>
      <c r="I23" s="943"/>
      <c r="J23" s="943"/>
    </row>
    <row r="24" spans="2:10" ht="15.5" x14ac:dyDescent="0.35">
      <c r="B24" s="313">
        <f t="shared" si="0"/>
        <v>18</v>
      </c>
      <c r="C24" s="966"/>
      <c r="D24" s="957"/>
      <c r="E24" s="931" t="s">
        <v>338</v>
      </c>
      <c r="F24" s="932"/>
      <c r="G24" s="932"/>
      <c r="H24" s="315">
        <v>0</v>
      </c>
      <c r="I24" s="315">
        <v>0</v>
      </c>
      <c r="J24" s="322">
        <f t="shared" ref="J24:J33" si="2">+H24-I24</f>
        <v>0</v>
      </c>
    </row>
    <row r="25" spans="2:10" ht="15.5" x14ac:dyDescent="0.35">
      <c r="B25" s="313">
        <f t="shared" si="0"/>
        <v>19</v>
      </c>
      <c r="C25" s="966"/>
      <c r="D25" s="958"/>
      <c r="E25" s="931" t="s">
        <v>337</v>
      </c>
      <c r="F25" s="932"/>
      <c r="G25" s="932"/>
      <c r="H25" s="315">
        <v>0</v>
      </c>
      <c r="I25" s="315">
        <v>0</v>
      </c>
      <c r="J25" s="322">
        <f t="shared" si="2"/>
        <v>0</v>
      </c>
    </row>
    <row r="26" spans="2:10" ht="15.5" x14ac:dyDescent="0.35">
      <c r="B26" s="313">
        <f t="shared" si="0"/>
        <v>20</v>
      </c>
      <c r="C26" s="966"/>
      <c r="D26" s="958"/>
      <c r="E26" s="931" t="s">
        <v>336</v>
      </c>
      <c r="F26" s="932"/>
      <c r="G26" s="932"/>
      <c r="H26" s="315">
        <v>0</v>
      </c>
      <c r="I26" s="315">
        <v>0</v>
      </c>
      <c r="J26" s="322">
        <f t="shared" si="2"/>
        <v>0</v>
      </c>
    </row>
    <row r="27" spans="2:10" ht="15.5" x14ac:dyDescent="0.35">
      <c r="B27" s="313">
        <f t="shared" si="0"/>
        <v>21</v>
      </c>
      <c r="C27" s="966"/>
      <c r="D27" s="958"/>
      <c r="E27" s="931" t="s">
        <v>335</v>
      </c>
      <c r="F27" s="932"/>
      <c r="G27" s="932"/>
      <c r="H27" s="315">
        <v>0</v>
      </c>
      <c r="I27" s="315">
        <f>+H27</f>
        <v>0</v>
      </c>
      <c r="J27" s="322">
        <f t="shared" si="2"/>
        <v>0</v>
      </c>
    </row>
    <row r="28" spans="2:10" ht="15.5" x14ac:dyDescent="0.35">
      <c r="B28" s="313">
        <f t="shared" si="0"/>
        <v>22</v>
      </c>
      <c r="C28" s="966"/>
      <c r="D28" s="958"/>
      <c r="E28" s="931" t="s">
        <v>334</v>
      </c>
      <c r="F28" s="932"/>
      <c r="G28" s="932"/>
      <c r="H28" s="315">
        <v>0</v>
      </c>
      <c r="I28" s="315">
        <v>0</v>
      </c>
      <c r="J28" s="322">
        <f t="shared" si="2"/>
        <v>0</v>
      </c>
    </row>
    <row r="29" spans="2:10" ht="15.5" x14ac:dyDescent="0.35">
      <c r="B29" s="313">
        <f t="shared" si="0"/>
        <v>23</v>
      </c>
      <c r="C29" s="966"/>
      <c r="D29" s="958"/>
      <c r="E29" s="931" t="s">
        <v>333</v>
      </c>
      <c r="F29" s="932"/>
      <c r="G29" s="932"/>
      <c r="H29" s="315">
        <v>0</v>
      </c>
      <c r="I29" s="315">
        <f>+H29</f>
        <v>0</v>
      </c>
      <c r="J29" s="322">
        <f t="shared" si="2"/>
        <v>0</v>
      </c>
    </row>
    <row r="30" spans="2:10" ht="15.5" x14ac:dyDescent="0.35">
      <c r="B30" s="313">
        <f t="shared" si="0"/>
        <v>24</v>
      </c>
      <c r="C30" s="966"/>
      <c r="D30" s="958"/>
      <c r="E30" s="931" t="s">
        <v>332</v>
      </c>
      <c r="F30" s="932"/>
      <c r="G30" s="932"/>
      <c r="H30" s="315">
        <v>0</v>
      </c>
      <c r="I30" s="315">
        <v>0</v>
      </c>
      <c r="J30" s="322">
        <f t="shared" si="2"/>
        <v>0</v>
      </c>
    </row>
    <row r="31" spans="2:10" ht="15.5" x14ac:dyDescent="0.35">
      <c r="B31" s="313">
        <f t="shared" si="0"/>
        <v>25</v>
      </c>
      <c r="C31" s="966"/>
      <c r="D31" s="958"/>
      <c r="E31" s="931" t="s">
        <v>331</v>
      </c>
      <c r="F31" s="932"/>
      <c r="G31" s="932"/>
      <c r="H31" s="315">
        <v>0</v>
      </c>
      <c r="I31" s="315">
        <v>0</v>
      </c>
      <c r="J31" s="322">
        <f t="shared" si="2"/>
        <v>0</v>
      </c>
    </row>
    <row r="32" spans="2:10" ht="15.5" x14ac:dyDescent="0.35">
      <c r="B32" s="313">
        <f t="shared" si="0"/>
        <v>26</v>
      </c>
      <c r="C32" s="966"/>
      <c r="D32" s="958"/>
      <c r="E32" s="931" t="s">
        <v>330</v>
      </c>
      <c r="F32" s="932"/>
      <c r="G32" s="932"/>
      <c r="H32" s="315">
        <v>0</v>
      </c>
      <c r="I32" s="315">
        <f>+H32</f>
        <v>0</v>
      </c>
      <c r="J32" s="322">
        <f t="shared" si="2"/>
        <v>0</v>
      </c>
    </row>
    <row r="33" spans="2:10" ht="15.5" x14ac:dyDescent="0.35">
      <c r="B33" s="313">
        <f t="shared" si="0"/>
        <v>27</v>
      </c>
      <c r="C33" s="966"/>
      <c r="D33" s="959"/>
      <c r="E33" s="936" t="s">
        <v>329</v>
      </c>
      <c r="F33" s="937"/>
      <c r="G33" s="937"/>
      <c r="H33" s="318">
        <f>SUM(H24:H32)</f>
        <v>0</v>
      </c>
      <c r="I33" s="318">
        <f>SUM(I24:I32)</f>
        <v>0</v>
      </c>
      <c r="J33" s="321">
        <f t="shared" si="2"/>
        <v>0</v>
      </c>
    </row>
    <row r="34" spans="2:10" ht="15.5" x14ac:dyDescent="0.25">
      <c r="B34" s="313">
        <f t="shared" si="0"/>
        <v>28</v>
      </c>
      <c r="C34" s="966"/>
      <c r="D34" s="942" t="s">
        <v>15</v>
      </c>
      <c r="E34" s="943"/>
      <c r="F34" s="943"/>
      <c r="G34" s="943"/>
      <c r="H34" s="943"/>
      <c r="I34" s="943"/>
      <c r="J34" s="943"/>
    </row>
    <row r="35" spans="2:10" ht="15.5" x14ac:dyDescent="0.35">
      <c r="B35" s="313">
        <f t="shared" si="0"/>
        <v>29</v>
      </c>
      <c r="C35" s="966"/>
      <c r="D35" s="957"/>
      <c r="E35" s="931" t="s">
        <v>328</v>
      </c>
      <c r="F35" s="932"/>
      <c r="G35" s="932"/>
      <c r="H35" s="315">
        <v>0</v>
      </c>
      <c r="I35" s="320"/>
      <c r="J35" s="319"/>
    </row>
    <row r="36" spans="2:10" ht="15.5" x14ac:dyDescent="0.35">
      <c r="B36" s="313">
        <f t="shared" si="0"/>
        <v>30</v>
      </c>
      <c r="C36" s="966"/>
      <c r="D36" s="958"/>
      <c r="E36" s="931" t="s">
        <v>327</v>
      </c>
      <c r="F36" s="932"/>
      <c r="G36" s="932"/>
      <c r="H36" s="315">
        <v>0</v>
      </c>
      <c r="I36" s="320"/>
      <c r="J36" s="319"/>
    </row>
    <row r="37" spans="2:10" ht="15.5" x14ac:dyDescent="0.35">
      <c r="B37" s="313">
        <f t="shared" si="0"/>
        <v>31</v>
      </c>
      <c r="C37" s="966"/>
      <c r="D37" s="958"/>
      <c r="E37" s="931" t="s">
        <v>326</v>
      </c>
      <c r="F37" s="932"/>
      <c r="G37" s="932"/>
      <c r="H37" s="315">
        <v>0</v>
      </c>
      <c r="I37" s="320"/>
      <c r="J37" s="319"/>
    </row>
    <row r="38" spans="2:10" ht="15.5" x14ac:dyDescent="0.35">
      <c r="B38" s="313">
        <f t="shared" si="0"/>
        <v>32</v>
      </c>
      <c r="C38" s="966"/>
      <c r="D38" s="958"/>
      <c r="E38" s="931" t="s">
        <v>325</v>
      </c>
      <c r="F38" s="932"/>
      <c r="G38" s="932"/>
      <c r="H38" s="315">
        <v>0</v>
      </c>
      <c r="I38" s="320"/>
      <c r="J38" s="319"/>
    </row>
    <row r="39" spans="2:10" ht="15.5" x14ac:dyDescent="0.35">
      <c r="B39" s="313">
        <f t="shared" si="0"/>
        <v>33</v>
      </c>
      <c r="C39" s="966"/>
      <c r="D39" s="958"/>
      <c r="E39" s="931" t="s">
        <v>324</v>
      </c>
      <c r="F39" s="932"/>
      <c r="G39" s="932"/>
      <c r="H39" s="315">
        <v>0</v>
      </c>
      <c r="I39" s="320"/>
      <c r="J39" s="319"/>
    </row>
    <row r="40" spans="2:10" ht="15.5" x14ac:dyDescent="0.35">
      <c r="B40" s="313">
        <f t="shared" ref="B40:B71" si="3">B39+1</f>
        <v>34</v>
      </c>
      <c r="C40" s="966"/>
      <c r="D40" s="959"/>
      <c r="E40" s="936" t="s">
        <v>323</v>
      </c>
      <c r="F40" s="937"/>
      <c r="G40" s="937"/>
      <c r="H40" s="318">
        <f>SUM(H35:H39)</f>
        <v>0</v>
      </c>
      <c r="I40" s="318"/>
      <c r="J40" s="317"/>
    </row>
    <row r="41" spans="2:10" ht="15.5" x14ac:dyDescent="0.25">
      <c r="B41" s="313">
        <f t="shared" si="3"/>
        <v>35</v>
      </c>
      <c r="C41" s="949" t="s">
        <v>322</v>
      </c>
      <c r="D41" s="950"/>
      <c r="E41" s="950"/>
      <c r="F41" s="950"/>
      <c r="G41" s="950"/>
      <c r="H41" s="950"/>
      <c r="I41" s="950"/>
      <c r="J41" s="950"/>
    </row>
    <row r="42" spans="2:10" ht="15.5" x14ac:dyDescent="0.25">
      <c r="B42" s="313">
        <f t="shared" si="3"/>
        <v>36</v>
      </c>
      <c r="C42" s="951"/>
      <c r="D42" s="942" t="s">
        <v>4</v>
      </c>
      <c r="E42" s="943"/>
      <c r="F42" s="943"/>
      <c r="G42" s="943"/>
      <c r="H42" s="943"/>
      <c r="I42" s="943"/>
      <c r="J42" s="943"/>
    </row>
    <row r="43" spans="2:10" ht="15.5" x14ac:dyDescent="0.25">
      <c r="B43" s="313">
        <f t="shared" si="3"/>
        <v>37</v>
      </c>
      <c r="C43" s="951"/>
      <c r="D43" s="316"/>
      <c r="E43" s="944" t="s">
        <v>321</v>
      </c>
      <c r="F43" s="945"/>
      <c r="G43" s="946"/>
      <c r="H43" s="315">
        <v>1000000000</v>
      </c>
      <c r="I43" s="315">
        <f>+H43</f>
        <v>1000000000</v>
      </c>
      <c r="J43" s="315">
        <f t="shared" ref="J43:J58" si="4">+H43-I43</f>
        <v>0</v>
      </c>
    </row>
    <row r="44" spans="2:10" ht="15.5" x14ac:dyDescent="0.25">
      <c r="B44" s="313">
        <f t="shared" si="3"/>
        <v>38</v>
      </c>
      <c r="C44" s="951"/>
      <c r="D44" s="316"/>
      <c r="E44" s="944" t="s">
        <v>320</v>
      </c>
      <c r="F44" s="945"/>
      <c r="G44" s="946"/>
      <c r="H44" s="315">
        <v>0</v>
      </c>
      <c r="I44" s="315">
        <v>0</v>
      </c>
      <c r="J44" s="315">
        <f t="shared" si="4"/>
        <v>0</v>
      </c>
    </row>
    <row r="45" spans="2:10" ht="15.5" x14ac:dyDescent="0.25">
      <c r="B45" s="313">
        <f t="shared" si="3"/>
        <v>39</v>
      </c>
      <c r="C45" s="951"/>
      <c r="D45" s="316"/>
      <c r="E45" s="944" t="s">
        <v>319</v>
      </c>
      <c r="F45" s="945"/>
      <c r="G45" s="946"/>
      <c r="H45" s="315">
        <v>0</v>
      </c>
      <c r="I45" s="315">
        <f>+H45</f>
        <v>0</v>
      </c>
      <c r="J45" s="315">
        <f t="shared" si="4"/>
        <v>0</v>
      </c>
    </row>
    <row r="46" spans="2:10" ht="15.5" x14ac:dyDescent="0.25">
      <c r="B46" s="313">
        <f t="shared" si="3"/>
        <v>40</v>
      </c>
      <c r="C46" s="952"/>
      <c r="D46" s="933"/>
      <c r="E46" s="931" t="s">
        <v>318</v>
      </c>
      <c r="F46" s="932"/>
      <c r="G46" s="932"/>
      <c r="H46" s="315">
        <v>0</v>
      </c>
      <c r="I46" s="315">
        <v>0</v>
      </c>
      <c r="J46" s="315">
        <f t="shared" si="4"/>
        <v>0</v>
      </c>
    </row>
    <row r="47" spans="2:10" ht="15.5" x14ac:dyDescent="0.25">
      <c r="B47" s="313">
        <f t="shared" si="3"/>
        <v>41</v>
      </c>
      <c r="C47" s="952"/>
      <c r="D47" s="933"/>
      <c r="E47" s="931" t="s">
        <v>317</v>
      </c>
      <c r="F47" s="932"/>
      <c r="G47" s="932"/>
      <c r="H47" s="315">
        <v>0</v>
      </c>
      <c r="I47" s="315">
        <v>0</v>
      </c>
      <c r="J47" s="315">
        <f t="shared" si="4"/>
        <v>0</v>
      </c>
    </row>
    <row r="48" spans="2:10" ht="15.5" x14ac:dyDescent="0.25">
      <c r="B48" s="313">
        <f t="shared" si="3"/>
        <v>42</v>
      </c>
      <c r="C48" s="952"/>
      <c r="D48" s="934"/>
      <c r="E48" s="931" t="s">
        <v>316</v>
      </c>
      <c r="F48" s="932"/>
      <c r="G48" s="932"/>
      <c r="H48" s="315">
        <v>0</v>
      </c>
      <c r="I48" s="315">
        <v>0</v>
      </c>
      <c r="J48" s="315">
        <f t="shared" si="4"/>
        <v>0</v>
      </c>
    </row>
    <row r="49" spans="2:10" ht="15.5" x14ac:dyDescent="0.25">
      <c r="B49" s="313">
        <f t="shared" si="3"/>
        <v>43</v>
      </c>
      <c r="C49" s="952"/>
      <c r="D49" s="934"/>
      <c r="E49" s="931" t="s">
        <v>315</v>
      </c>
      <c r="F49" s="932"/>
      <c r="G49" s="932"/>
      <c r="H49" s="315">
        <v>0</v>
      </c>
      <c r="I49" s="315">
        <v>0</v>
      </c>
      <c r="J49" s="315">
        <f t="shared" si="4"/>
        <v>0</v>
      </c>
    </row>
    <row r="50" spans="2:10" ht="15.5" x14ac:dyDescent="0.25">
      <c r="B50" s="313">
        <f t="shared" si="3"/>
        <v>44</v>
      </c>
      <c r="C50" s="952"/>
      <c r="D50" s="934"/>
      <c r="E50" s="931" t="s">
        <v>314</v>
      </c>
      <c r="F50" s="932"/>
      <c r="G50" s="932"/>
      <c r="H50" s="315">
        <v>0</v>
      </c>
      <c r="I50" s="315">
        <v>0</v>
      </c>
      <c r="J50" s="315">
        <f t="shared" si="4"/>
        <v>0</v>
      </c>
    </row>
    <row r="51" spans="2:10" ht="15.5" x14ac:dyDescent="0.25">
      <c r="B51" s="313">
        <f t="shared" si="3"/>
        <v>45</v>
      </c>
      <c r="C51" s="952"/>
      <c r="D51" s="934"/>
      <c r="E51" s="931" t="s">
        <v>313</v>
      </c>
      <c r="F51" s="932"/>
      <c r="G51" s="932"/>
      <c r="H51" s="315">
        <v>0</v>
      </c>
      <c r="I51" s="315">
        <v>0</v>
      </c>
      <c r="J51" s="315">
        <f t="shared" si="4"/>
        <v>0</v>
      </c>
    </row>
    <row r="52" spans="2:10" ht="15.5" x14ac:dyDescent="0.25">
      <c r="B52" s="313">
        <f t="shared" si="3"/>
        <v>46</v>
      </c>
      <c r="C52" s="952"/>
      <c r="D52" s="934"/>
      <c r="E52" s="931" t="s">
        <v>312</v>
      </c>
      <c r="F52" s="932"/>
      <c r="G52" s="932"/>
      <c r="H52" s="315">
        <v>0</v>
      </c>
      <c r="I52" s="315">
        <v>0</v>
      </c>
      <c r="J52" s="315">
        <f t="shared" si="4"/>
        <v>0</v>
      </c>
    </row>
    <row r="53" spans="2:10" ht="15.5" x14ac:dyDescent="0.25">
      <c r="B53" s="313">
        <f t="shared" si="3"/>
        <v>47</v>
      </c>
      <c r="C53" s="952"/>
      <c r="D53" s="934"/>
      <c r="E53" s="931" t="s">
        <v>50</v>
      </c>
      <c r="F53" s="932"/>
      <c r="G53" s="932"/>
      <c r="H53" s="315">
        <v>0</v>
      </c>
      <c r="I53" s="315">
        <v>0</v>
      </c>
      <c r="J53" s="315">
        <f t="shared" si="4"/>
        <v>0</v>
      </c>
    </row>
    <row r="54" spans="2:10" ht="15.5" x14ac:dyDescent="0.25">
      <c r="B54" s="313">
        <f t="shared" si="3"/>
        <v>48</v>
      </c>
      <c r="C54" s="952"/>
      <c r="D54" s="934"/>
      <c r="E54" s="931" t="s">
        <v>311</v>
      </c>
      <c r="F54" s="932"/>
      <c r="G54" s="932"/>
      <c r="H54" s="315">
        <v>0</v>
      </c>
      <c r="I54" s="315">
        <v>0</v>
      </c>
      <c r="J54" s="315">
        <f t="shared" si="4"/>
        <v>0</v>
      </c>
    </row>
    <row r="55" spans="2:10" ht="15.5" x14ac:dyDescent="0.25">
      <c r="B55" s="313">
        <f t="shared" si="3"/>
        <v>49</v>
      </c>
      <c r="C55" s="952"/>
      <c r="D55" s="934"/>
      <c r="E55" s="931" t="s">
        <v>310</v>
      </c>
      <c r="F55" s="932"/>
      <c r="G55" s="932"/>
      <c r="H55" s="315">
        <v>0</v>
      </c>
      <c r="I55" s="315">
        <v>0</v>
      </c>
      <c r="J55" s="315">
        <f t="shared" si="4"/>
        <v>0</v>
      </c>
    </row>
    <row r="56" spans="2:10" ht="15.5" x14ac:dyDescent="0.25">
      <c r="B56" s="313">
        <f t="shared" si="3"/>
        <v>50</v>
      </c>
      <c r="C56" s="952"/>
      <c r="D56" s="934"/>
      <c r="E56" s="931" t="s">
        <v>0</v>
      </c>
      <c r="F56" s="932"/>
      <c r="G56" s="932"/>
      <c r="H56" s="315">
        <v>0</v>
      </c>
      <c r="I56" s="315">
        <v>0</v>
      </c>
      <c r="J56" s="315">
        <f t="shared" si="4"/>
        <v>0</v>
      </c>
    </row>
    <row r="57" spans="2:10" ht="15.5" x14ac:dyDescent="0.25">
      <c r="B57" s="313">
        <f t="shared" si="3"/>
        <v>51</v>
      </c>
      <c r="C57" s="952"/>
      <c r="D57" s="934"/>
      <c r="E57" s="931"/>
      <c r="F57" s="932"/>
      <c r="G57" s="932"/>
      <c r="H57" s="315">
        <v>0</v>
      </c>
      <c r="I57" s="315">
        <v>0</v>
      </c>
      <c r="J57" s="315">
        <f t="shared" si="4"/>
        <v>0</v>
      </c>
    </row>
    <row r="58" spans="2:10" ht="15.5" x14ac:dyDescent="0.25">
      <c r="B58" s="313">
        <f t="shared" si="3"/>
        <v>52</v>
      </c>
      <c r="C58" s="952"/>
      <c r="D58" s="935"/>
      <c r="E58" s="931"/>
      <c r="F58" s="932"/>
      <c r="G58" s="932"/>
      <c r="H58" s="315">
        <v>0</v>
      </c>
      <c r="I58" s="315">
        <v>0</v>
      </c>
      <c r="J58" s="315">
        <f t="shared" si="4"/>
        <v>0</v>
      </c>
    </row>
    <row r="59" spans="2:10" ht="15.5" x14ac:dyDescent="0.25">
      <c r="B59" s="313">
        <f t="shared" si="3"/>
        <v>53</v>
      </c>
      <c r="C59" s="952"/>
      <c r="D59" s="954"/>
      <c r="E59" s="936" t="s">
        <v>309</v>
      </c>
      <c r="F59" s="937"/>
      <c r="G59" s="937"/>
      <c r="H59" s="314">
        <f>SUM(H43:H58)</f>
        <v>1000000000</v>
      </c>
      <c r="I59" s="314">
        <f>SUM(I43:I58)-I51</f>
        <v>1000000000</v>
      </c>
      <c r="J59" s="314">
        <f>SUM(J43:J58)-J51</f>
        <v>0</v>
      </c>
    </row>
    <row r="60" spans="2:10" ht="15.5" x14ac:dyDescent="0.25">
      <c r="B60" s="313">
        <f t="shared" si="3"/>
        <v>54</v>
      </c>
      <c r="C60" s="952"/>
      <c r="D60" s="955" t="s">
        <v>28</v>
      </c>
      <c r="E60" s="956"/>
      <c r="F60" s="956"/>
      <c r="G60" s="956"/>
      <c r="H60" s="956"/>
      <c r="I60" s="956"/>
      <c r="J60" s="956"/>
    </row>
    <row r="61" spans="2:10" ht="15.5" x14ac:dyDescent="0.25">
      <c r="B61" s="313">
        <f t="shared" si="3"/>
        <v>55</v>
      </c>
      <c r="C61" s="952"/>
      <c r="D61" s="933"/>
      <c r="E61" s="931" t="s">
        <v>308</v>
      </c>
      <c r="F61" s="932"/>
      <c r="G61" s="932"/>
      <c r="H61" s="315">
        <v>0</v>
      </c>
      <c r="I61" s="315">
        <f>+H61</f>
        <v>0</v>
      </c>
      <c r="J61" s="315">
        <f>+H61-I61</f>
        <v>0</v>
      </c>
    </row>
    <row r="62" spans="2:10" ht="15.5" x14ac:dyDescent="0.25">
      <c r="B62" s="313">
        <f t="shared" si="3"/>
        <v>56</v>
      </c>
      <c r="C62" s="952"/>
      <c r="D62" s="934"/>
      <c r="E62" s="931" t="s">
        <v>299</v>
      </c>
      <c r="F62" s="932"/>
      <c r="G62" s="932"/>
      <c r="H62" s="315">
        <v>0</v>
      </c>
      <c r="I62" s="315">
        <v>0</v>
      </c>
      <c r="J62" s="315">
        <f>+H62-I62</f>
        <v>0</v>
      </c>
    </row>
    <row r="63" spans="2:10" ht="15.5" x14ac:dyDescent="0.25">
      <c r="B63" s="313">
        <f t="shared" si="3"/>
        <v>57</v>
      </c>
      <c r="C63" s="952"/>
      <c r="D63" s="934"/>
      <c r="E63" s="931" t="s">
        <v>297</v>
      </c>
      <c r="F63" s="932"/>
      <c r="G63" s="932"/>
      <c r="H63" s="315">
        <v>0</v>
      </c>
      <c r="I63" s="315">
        <v>0</v>
      </c>
      <c r="J63" s="315">
        <f>+H63-I63</f>
        <v>0</v>
      </c>
    </row>
    <row r="64" spans="2:10" ht="15.5" x14ac:dyDescent="0.25">
      <c r="B64" s="313">
        <f t="shared" si="3"/>
        <v>58</v>
      </c>
      <c r="C64" s="952"/>
      <c r="D64" s="934"/>
      <c r="E64" s="931" t="s">
        <v>307</v>
      </c>
      <c r="F64" s="932"/>
      <c r="G64" s="932"/>
      <c r="H64" s="315">
        <v>0</v>
      </c>
      <c r="I64" s="315">
        <v>0</v>
      </c>
      <c r="J64" s="315">
        <f>+H64-I64</f>
        <v>0</v>
      </c>
    </row>
    <row r="65" spans="2:10" ht="15.5" x14ac:dyDescent="0.25">
      <c r="B65" s="313">
        <f t="shared" si="3"/>
        <v>59</v>
      </c>
      <c r="C65" s="952"/>
      <c r="D65" s="935"/>
      <c r="E65" s="936" t="s">
        <v>306</v>
      </c>
      <c r="F65" s="937"/>
      <c r="G65" s="937"/>
      <c r="H65" s="314">
        <f>SUM(H61:H64)</f>
        <v>0</v>
      </c>
      <c r="I65" s="314">
        <f>SUM(I61:I64)</f>
        <v>0</v>
      </c>
      <c r="J65" s="314">
        <f>+H65-I65</f>
        <v>0</v>
      </c>
    </row>
    <row r="66" spans="2:10" ht="15.5" x14ac:dyDescent="0.25">
      <c r="B66" s="313">
        <f t="shared" si="3"/>
        <v>60</v>
      </c>
      <c r="C66" s="952"/>
      <c r="D66" s="942" t="s">
        <v>305</v>
      </c>
      <c r="E66" s="943"/>
      <c r="F66" s="943"/>
      <c r="G66" s="943"/>
      <c r="H66" s="943"/>
      <c r="I66" s="943"/>
      <c r="J66" s="943"/>
    </row>
    <row r="67" spans="2:10" ht="15.5" x14ac:dyDescent="0.25">
      <c r="B67" s="313">
        <f t="shared" si="3"/>
        <v>61</v>
      </c>
      <c r="C67" s="952"/>
      <c r="D67" s="316"/>
      <c r="E67" s="944" t="s">
        <v>304</v>
      </c>
      <c r="F67" s="945"/>
      <c r="G67" s="946"/>
      <c r="H67" s="315">
        <v>0</v>
      </c>
      <c r="I67" s="315">
        <v>0</v>
      </c>
      <c r="J67" s="315">
        <f>+H67-I67</f>
        <v>0</v>
      </c>
    </row>
    <row r="68" spans="2:10" ht="15.5" x14ac:dyDescent="0.25">
      <c r="B68" s="313">
        <f t="shared" si="3"/>
        <v>62</v>
      </c>
      <c r="C68" s="952"/>
      <c r="D68" s="933"/>
      <c r="E68" s="942" t="s">
        <v>303</v>
      </c>
      <c r="F68" s="943"/>
      <c r="G68" s="943"/>
      <c r="H68" s="943"/>
      <c r="I68" s="943"/>
      <c r="J68" s="943"/>
    </row>
    <row r="69" spans="2:10" ht="15.5" x14ac:dyDescent="0.25">
      <c r="B69" s="313">
        <f t="shared" si="3"/>
        <v>63</v>
      </c>
      <c r="C69" s="952"/>
      <c r="D69" s="934"/>
      <c r="E69" s="933"/>
      <c r="F69" s="931" t="s">
        <v>369</v>
      </c>
      <c r="G69" s="932"/>
      <c r="H69" s="315">
        <f>+Nom.!P135+Nom.!P139</f>
        <v>296596000</v>
      </c>
      <c r="I69" s="315">
        <f>+Nom.!P135+Nom.!P139-Nom.!P145-Nom.!P149</f>
        <v>264507000</v>
      </c>
      <c r="J69" s="315">
        <f>+H69-I69</f>
        <v>32089000</v>
      </c>
    </row>
    <row r="70" spans="2:10" ht="15.5" x14ac:dyDescent="0.25">
      <c r="B70" s="313">
        <f t="shared" si="3"/>
        <v>64</v>
      </c>
      <c r="C70" s="952"/>
      <c r="D70" s="934"/>
      <c r="E70" s="934"/>
      <c r="F70" s="931" t="s">
        <v>302</v>
      </c>
      <c r="G70" s="932"/>
      <c r="H70" s="315">
        <v>0</v>
      </c>
      <c r="I70" s="315" t="s">
        <v>36</v>
      </c>
      <c r="J70" s="315">
        <v>0</v>
      </c>
    </row>
    <row r="71" spans="2:10" ht="15.5" x14ac:dyDescent="0.25">
      <c r="B71" s="313">
        <f t="shared" si="3"/>
        <v>65</v>
      </c>
      <c r="C71" s="952"/>
      <c r="D71" s="934"/>
      <c r="E71" s="934"/>
      <c r="F71" s="931" t="s">
        <v>297</v>
      </c>
      <c r="G71" s="932"/>
      <c r="H71" s="315">
        <v>0</v>
      </c>
      <c r="I71" s="315">
        <v>0</v>
      </c>
      <c r="J71" s="315">
        <f>+H71-I71</f>
        <v>0</v>
      </c>
    </row>
    <row r="72" spans="2:10" ht="15.5" x14ac:dyDescent="0.25">
      <c r="B72" s="313">
        <f t="shared" ref="B72:B86" si="5">B71+1</f>
        <v>66</v>
      </c>
      <c r="C72" s="952"/>
      <c r="D72" s="934"/>
      <c r="E72" s="934"/>
      <c r="F72" s="947" t="s">
        <v>301</v>
      </c>
      <c r="G72" s="948"/>
      <c r="H72" s="315">
        <f>SUM(H69:H71)</f>
        <v>296596000</v>
      </c>
      <c r="I72" s="315">
        <f>SUM(I69:I71)</f>
        <v>264507000</v>
      </c>
      <c r="J72" s="315">
        <f>SUM(J69:J71)</f>
        <v>32089000</v>
      </c>
    </row>
    <row r="73" spans="2:10" ht="15.5" x14ac:dyDescent="0.25">
      <c r="B73" s="313">
        <f t="shared" si="5"/>
        <v>67</v>
      </c>
      <c r="C73" s="952"/>
      <c r="D73" s="934"/>
      <c r="E73" s="942" t="s">
        <v>300</v>
      </c>
      <c r="F73" s="943"/>
      <c r="G73" s="943"/>
      <c r="H73" s="943"/>
      <c r="I73" s="943"/>
      <c r="J73" s="943"/>
    </row>
    <row r="74" spans="2:10" ht="15.5" x14ac:dyDescent="0.25">
      <c r="B74" s="313">
        <f t="shared" si="5"/>
        <v>68</v>
      </c>
      <c r="C74" s="952"/>
      <c r="D74" s="934"/>
      <c r="E74" s="933"/>
      <c r="F74" s="931" t="s">
        <v>299</v>
      </c>
      <c r="G74" s="932"/>
      <c r="H74" s="315">
        <v>0</v>
      </c>
      <c r="I74" s="315">
        <v>0</v>
      </c>
      <c r="J74" s="315">
        <f t="shared" ref="J74:J84" si="6">+H74-I74</f>
        <v>0</v>
      </c>
    </row>
    <row r="75" spans="2:10" ht="15.5" x14ac:dyDescent="0.25">
      <c r="B75" s="313">
        <f t="shared" si="5"/>
        <v>69</v>
      </c>
      <c r="C75" s="952"/>
      <c r="D75" s="934"/>
      <c r="E75" s="934"/>
      <c r="F75" s="931" t="s">
        <v>298</v>
      </c>
      <c r="G75" s="932"/>
      <c r="H75" s="315">
        <v>0</v>
      </c>
      <c r="I75" s="315">
        <v>0</v>
      </c>
      <c r="J75" s="315">
        <f t="shared" si="6"/>
        <v>0</v>
      </c>
    </row>
    <row r="76" spans="2:10" ht="15.5" x14ac:dyDescent="0.25">
      <c r="B76" s="313">
        <f t="shared" si="5"/>
        <v>70</v>
      </c>
      <c r="C76" s="952"/>
      <c r="D76" s="934"/>
      <c r="E76" s="934"/>
      <c r="F76" s="931" t="s">
        <v>297</v>
      </c>
      <c r="G76" s="932"/>
      <c r="H76" s="315">
        <v>0</v>
      </c>
      <c r="I76" s="315">
        <v>0</v>
      </c>
      <c r="J76" s="315">
        <f t="shared" si="6"/>
        <v>0</v>
      </c>
    </row>
    <row r="77" spans="2:10" ht="15.5" x14ac:dyDescent="0.25">
      <c r="B77" s="313">
        <f t="shared" si="5"/>
        <v>71</v>
      </c>
      <c r="C77" s="952"/>
      <c r="D77" s="934"/>
      <c r="E77" s="935"/>
      <c r="F77" s="936" t="s">
        <v>296</v>
      </c>
      <c r="G77" s="937"/>
      <c r="H77" s="314">
        <f>SUM(H74:H76)</f>
        <v>0</v>
      </c>
      <c r="I77" s="314">
        <f>SUM(I74:I76)</f>
        <v>0</v>
      </c>
      <c r="J77" s="314">
        <f t="shared" si="6"/>
        <v>0</v>
      </c>
    </row>
    <row r="78" spans="2:10" ht="15.5" x14ac:dyDescent="0.25">
      <c r="B78" s="313">
        <f t="shared" si="5"/>
        <v>72</v>
      </c>
      <c r="C78" s="952"/>
      <c r="D78" s="934"/>
      <c r="E78" s="931" t="s">
        <v>295</v>
      </c>
      <c r="F78" s="932"/>
      <c r="G78" s="932"/>
      <c r="H78" s="315">
        <v>0</v>
      </c>
      <c r="I78" s="315">
        <v>0</v>
      </c>
      <c r="J78" s="315">
        <f t="shared" si="6"/>
        <v>0</v>
      </c>
    </row>
    <row r="79" spans="2:10" ht="15.5" x14ac:dyDescent="0.25">
      <c r="B79" s="313">
        <f t="shared" si="5"/>
        <v>73</v>
      </c>
      <c r="C79" s="952"/>
      <c r="D79" s="934"/>
      <c r="E79" s="931" t="s">
        <v>368</v>
      </c>
      <c r="F79" s="932"/>
      <c r="G79" s="932"/>
      <c r="H79" s="315">
        <f>+Bancos.!M27</f>
        <v>2000000</v>
      </c>
      <c r="I79" s="315">
        <f>+Bancos.!M30</f>
        <v>1000000</v>
      </c>
      <c r="J79" s="315">
        <f t="shared" si="6"/>
        <v>1000000</v>
      </c>
    </row>
    <row r="80" spans="2:10" ht="15.5" x14ac:dyDescent="0.25">
      <c r="B80" s="313">
        <f t="shared" si="5"/>
        <v>74</v>
      </c>
      <c r="C80" s="952"/>
      <c r="D80" s="934"/>
      <c r="E80" s="931" t="s">
        <v>294</v>
      </c>
      <c r="F80" s="932"/>
      <c r="G80" s="932"/>
      <c r="H80" s="315">
        <v>0</v>
      </c>
      <c r="I80" s="315">
        <v>0</v>
      </c>
      <c r="J80" s="315">
        <f t="shared" si="6"/>
        <v>0</v>
      </c>
    </row>
    <row r="81" spans="2:10" ht="15.5" x14ac:dyDescent="0.25">
      <c r="B81" s="313">
        <f t="shared" si="5"/>
        <v>75</v>
      </c>
      <c r="C81" s="952"/>
      <c r="D81" s="934"/>
      <c r="E81" s="931" t="s">
        <v>293</v>
      </c>
      <c r="F81" s="932"/>
      <c r="G81" s="932"/>
      <c r="H81" s="315">
        <v>0</v>
      </c>
      <c r="I81" s="315">
        <v>0</v>
      </c>
      <c r="J81" s="315">
        <f t="shared" si="6"/>
        <v>0</v>
      </c>
    </row>
    <row r="82" spans="2:10" ht="15.5" x14ac:dyDescent="0.25">
      <c r="B82" s="313">
        <f t="shared" si="5"/>
        <v>76</v>
      </c>
      <c r="C82" s="952"/>
      <c r="D82" s="934"/>
      <c r="E82" s="931" t="s">
        <v>292</v>
      </c>
      <c r="F82" s="932"/>
      <c r="G82" s="932"/>
      <c r="H82" s="315">
        <v>0</v>
      </c>
      <c r="I82" s="315">
        <v>0</v>
      </c>
      <c r="J82" s="315">
        <f t="shared" si="6"/>
        <v>0</v>
      </c>
    </row>
    <row r="83" spans="2:10" ht="15.5" x14ac:dyDescent="0.25">
      <c r="B83" s="313">
        <f t="shared" si="5"/>
        <v>77</v>
      </c>
      <c r="C83" s="952"/>
      <c r="D83" s="934"/>
      <c r="E83" s="931" t="s">
        <v>291</v>
      </c>
      <c r="F83" s="932"/>
      <c r="G83" s="932"/>
      <c r="H83" s="315">
        <v>0</v>
      </c>
      <c r="I83" s="315">
        <v>0</v>
      </c>
      <c r="J83" s="315">
        <f t="shared" si="6"/>
        <v>0</v>
      </c>
    </row>
    <row r="84" spans="2:10" ht="15.5" x14ac:dyDescent="0.25">
      <c r="B84" s="313">
        <f t="shared" si="5"/>
        <v>78</v>
      </c>
      <c r="C84" s="952"/>
      <c r="D84" s="934"/>
      <c r="E84" s="931" t="s">
        <v>290</v>
      </c>
      <c r="F84" s="932"/>
      <c r="G84" s="932"/>
      <c r="H84" s="315">
        <v>0</v>
      </c>
      <c r="I84" s="315">
        <v>0</v>
      </c>
      <c r="J84" s="315">
        <f t="shared" si="6"/>
        <v>0</v>
      </c>
    </row>
    <row r="85" spans="2:10" ht="15.5" x14ac:dyDescent="0.25">
      <c r="B85" s="313">
        <f t="shared" si="5"/>
        <v>79</v>
      </c>
      <c r="C85" s="952"/>
      <c r="D85" s="935"/>
      <c r="E85" s="936" t="s">
        <v>289</v>
      </c>
      <c r="F85" s="937"/>
      <c r="G85" s="937"/>
      <c r="H85" s="314">
        <f>H67+H72+H77+H78+H79+H80+H81+H82+H83+H84</f>
        <v>298596000</v>
      </c>
      <c r="I85" s="314">
        <f>I67+I72+I77+I78+I79+I80+I81+I82+I83+I84</f>
        <v>265507000</v>
      </c>
      <c r="J85" s="314">
        <f>J67+J72+J77+J78+J79+J80+J81+J82+J83+J84</f>
        <v>33089000</v>
      </c>
    </row>
    <row r="86" spans="2:10" ht="15.5" x14ac:dyDescent="0.25">
      <c r="B86" s="313">
        <f t="shared" si="5"/>
        <v>80</v>
      </c>
      <c r="C86" s="953"/>
      <c r="D86" s="940" t="s">
        <v>288</v>
      </c>
      <c r="E86" s="941"/>
      <c r="F86" s="941"/>
      <c r="G86" s="941"/>
      <c r="H86" s="312">
        <f>H59-H65-H85</f>
        <v>701404000</v>
      </c>
      <c r="I86" s="312">
        <f>I59-I65-I85</f>
        <v>734493000</v>
      </c>
      <c r="J86" s="312">
        <f>J59-J65-J85</f>
        <v>-33089000</v>
      </c>
    </row>
    <row r="87" spans="2:10" ht="15.5" x14ac:dyDescent="0.25">
      <c r="B87" s="310"/>
      <c r="C87" s="310"/>
      <c r="D87" s="310"/>
      <c r="E87" s="310"/>
      <c r="F87" s="310"/>
      <c r="G87" s="310"/>
      <c r="H87" s="311"/>
      <c r="I87" s="310"/>
      <c r="J87" s="310"/>
    </row>
    <row r="88" spans="2:10" ht="15" customHeight="1" x14ac:dyDescent="0.25">
      <c r="D88" s="938" t="s">
        <v>287</v>
      </c>
      <c r="E88" s="939"/>
      <c r="F88" s="939"/>
      <c r="G88" s="939"/>
      <c r="H88" s="940"/>
      <c r="I88" s="309">
        <f>+I86*35%</f>
        <v>257072549.99999997</v>
      </c>
      <c r="J88" s="308">
        <v>0</v>
      </c>
    </row>
    <row r="89" spans="2:10" ht="15.5" x14ac:dyDescent="0.25">
      <c r="D89" s="938" t="s">
        <v>286</v>
      </c>
      <c r="E89" s="939"/>
      <c r="F89" s="939"/>
      <c r="G89" s="939"/>
      <c r="H89" s="940"/>
      <c r="I89" s="309">
        <v>16514499.92</v>
      </c>
    </row>
    <row r="90" spans="2:10" ht="15.5" x14ac:dyDescent="0.25">
      <c r="D90" s="938" t="s">
        <v>285</v>
      </c>
      <c r="E90" s="939"/>
      <c r="F90" s="939"/>
      <c r="G90" s="939"/>
      <c r="H90" s="940"/>
      <c r="I90" s="309">
        <v>17561808.000000004</v>
      </c>
    </row>
    <row r="91" spans="2:10" ht="15.5" x14ac:dyDescent="0.25">
      <c r="D91" s="938" t="s">
        <v>284</v>
      </c>
      <c r="E91" s="939"/>
      <c r="F91" s="939"/>
      <c r="G91" s="939"/>
      <c r="H91" s="940"/>
      <c r="I91" s="309">
        <f>+I88-I89-I90</f>
        <v>222996242.07999998</v>
      </c>
      <c r="J91" s="308">
        <v>0</v>
      </c>
    </row>
  </sheetData>
  <mergeCells count="100">
    <mergeCell ref="C2:H4"/>
    <mergeCell ref="B2:B4"/>
    <mergeCell ref="I2:J2"/>
    <mergeCell ref="I3:J3"/>
    <mergeCell ref="I4:J4"/>
    <mergeCell ref="E19:G19"/>
    <mergeCell ref="C6:G6"/>
    <mergeCell ref="C7:J7"/>
    <mergeCell ref="C8:C40"/>
    <mergeCell ref="D8:J8"/>
    <mergeCell ref="D9:D22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D34:J34"/>
    <mergeCell ref="E20:G20"/>
    <mergeCell ref="E21:G21"/>
    <mergeCell ref="E22:G22"/>
    <mergeCell ref="D23:J23"/>
    <mergeCell ref="D24:D3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D35:D40"/>
    <mergeCell ref="E35:G35"/>
    <mergeCell ref="E36:G36"/>
    <mergeCell ref="E37:G37"/>
    <mergeCell ref="E38:G38"/>
    <mergeCell ref="E39:G39"/>
    <mergeCell ref="E40:G40"/>
    <mergeCell ref="C41:J41"/>
    <mergeCell ref="C42:C86"/>
    <mergeCell ref="D42:J42"/>
    <mergeCell ref="E43:G43"/>
    <mergeCell ref="E44:G44"/>
    <mergeCell ref="E45:G45"/>
    <mergeCell ref="D46:D59"/>
    <mergeCell ref="E46:G46"/>
    <mergeCell ref="E47:G47"/>
    <mergeCell ref="E48:G48"/>
    <mergeCell ref="D60:J60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D61:D65"/>
    <mergeCell ref="E61:G61"/>
    <mergeCell ref="E62:G62"/>
    <mergeCell ref="E63:G63"/>
    <mergeCell ref="E64:G64"/>
    <mergeCell ref="E65:G65"/>
    <mergeCell ref="D66:J66"/>
    <mergeCell ref="E67:G67"/>
    <mergeCell ref="D68:D85"/>
    <mergeCell ref="E68:J68"/>
    <mergeCell ref="E69:E72"/>
    <mergeCell ref="F69:G69"/>
    <mergeCell ref="F70:G70"/>
    <mergeCell ref="F71:G71"/>
    <mergeCell ref="F72:G72"/>
    <mergeCell ref="E73:J73"/>
    <mergeCell ref="E79:G79"/>
    <mergeCell ref="E80:G80"/>
    <mergeCell ref="E81:G81"/>
    <mergeCell ref="E82:G82"/>
    <mergeCell ref="E83:G83"/>
    <mergeCell ref="E84:G84"/>
    <mergeCell ref="D90:H90"/>
    <mergeCell ref="D91:H91"/>
    <mergeCell ref="E85:G85"/>
    <mergeCell ref="D86:G86"/>
    <mergeCell ref="D88:H88"/>
    <mergeCell ref="D89:H89"/>
    <mergeCell ref="E78:G78"/>
    <mergeCell ref="E74:E77"/>
    <mergeCell ref="F74:G74"/>
    <mergeCell ref="F75:G75"/>
    <mergeCell ref="F76:G76"/>
    <mergeCell ref="F77:G77"/>
  </mergeCells>
  <pageMargins left="0.7" right="0.7" top="0.75" bottom="0.75" header="0.3" footer="0.3"/>
  <pageSetup paperSize="9" scale="5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AE37"/>
  <sheetViews>
    <sheetView showGridLines="0" workbookViewId="0">
      <selection activeCell="G1" sqref="G1"/>
    </sheetView>
  </sheetViews>
  <sheetFormatPr baseColWidth="10" defaultRowHeight="12.5" x14ac:dyDescent="0.25"/>
  <cols>
    <col min="1" max="1" width="3.1796875" customWidth="1"/>
    <col min="2" max="2" width="1.7265625" customWidth="1"/>
    <col min="3" max="3" width="3" style="190" bestFit="1" customWidth="1"/>
    <col min="4" max="4" width="24.453125" style="190" customWidth="1"/>
    <col min="5" max="5" width="14.81640625" style="190" bestFit="1" customWidth="1"/>
    <col min="6" max="6" width="14.7265625" style="190" bestFit="1" customWidth="1"/>
    <col min="7" max="7" width="23.54296875" style="190" bestFit="1" customWidth="1"/>
    <col min="8" max="8" width="3.81640625" customWidth="1"/>
    <col min="31" max="31" width="17.7265625" style="190" bestFit="1" customWidth="1"/>
  </cols>
  <sheetData>
    <row r="1" spans="3:31" ht="25" customHeight="1" x14ac:dyDescent="0.25">
      <c r="C1" s="974" t="s">
        <v>358</v>
      </c>
      <c r="D1" s="975"/>
      <c r="E1" s="975"/>
      <c r="F1" s="976"/>
      <c r="G1" s="427" t="s">
        <v>414</v>
      </c>
    </row>
    <row r="2" spans="3:31" ht="25" customHeight="1" x14ac:dyDescent="0.25">
      <c r="C2" s="977"/>
      <c r="D2" s="978"/>
      <c r="E2" s="978"/>
      <c r="F2" s="979"/>
      <c r="G2" s="426" t="s">
        <v>402</v>
      </c>
    </row>
    <row r="3" spans="3:31" ht="25" customHeight="1" x14ac:dyDescent="0.25">
      <c r="C3" s="980"/>
      <c r="D3" s="981"/>
      <c r="E3" s="981"/>
      <c r="F3" s="982"/>
      <c r="G3" s="427" t="s">
        <v>404</v>
      </c>
    </row>
    <row r="4" spans="3:31" ht="13" thickBot="1" x14ac:dyDescent="0.3"/>
    <row r="5" spans="3:31" ht="13.5" thickBot="1" x14ac:dyDescent="0.35">
      <c r="C5" s="335" t="s">
        <v>175</v>
      </c>
      <c r="D5" s="336" t="s">
        <v>147</v>
      </c>
      <c r="E5" s="337" t="s">
        <v>359</v>
      </c>
      <c r="F5" s="337" t="s">
        <v>360</v>
      </c>
      <c r="G5" s="338" t="s">
        <v>370</v>
      </c>
    </row>
    <row r="6" spans="3:31" x14ac:dyDescent="0.25">
      <c r="C6" s="203">
        <v>1</v>
      </c>
      <c r="D6" s="333" t="s">
        <v>197</v>
      </c>
      <c r="E6" s="353" t="s">
        <v>277</v>
      </c>
      <c r="F6" s="354" t="s">
        <v>277</v>
      </c>
      <c r="G6" s="357" t="s">
        <v>277</v>
      </c>
    </row>
    <row r="7" spans="3:31" x14ac:dyDescent="0.25">
      <c r="C7" s="204">
        <v>2</v>
      </c>
      <c r="D7" s="334" t="s">
        <v>361</v>
      </c>
      <c r="E7" s="353" t="s">
        <v>277</v>
      </c>
      <c r="F7" s="355" t="s">
        <v>277</v>
      </c>
      <c r="G7" s="358" t="s">
        <v>277</v>
      </c>
      <c r="AE7" s="192" t="s">
        <v>219</v>
      </c>
    </row>
    <row r="8" spans="3:31" x14ac:dyDescent="0.25">
      <c r="C8" s="204">
        <v>3</v>
      </c>
      <c r="D8" s="334" t="s">
        <v>362</v>
      </c>
      <c r="E8" s="353" t="s">
        <v>277</v>
      </c>
      <c r="F8" s="355" t="s">
        <v>277</v>
      </c>
      <c r="G8" s="358" t="s">
        <v>277</v>
      </c>
      <c r="AE8" s="192" t="s">
        <v>220</v>
      </c>
    </row>
    <row r="9" spans="3:31" x14ac:dyDescent="0.25">
      <c r="C9" s="204">
        <v>4</v>
      </c>
      <c r="D9" s="334" t="s">
        <v>363</v>
      </c>
      <c r="E9" s="353"/>
      <c r="F9" s="356"/>
      <c r="G9" s="359"/>
      <c r="AE9" s="192" t="s">
        <v>221</v>
      </c>
    </row>
    <row r="10" spans="3:31" x14ac:dyDescent="0.25">
      <c r="C10" s="204">
        <v>5</v>
      </c>
      <c r="D10" s="334" t="s">
        <v>364</v>
      </c>
      <c r="E10" s="353"/>
      <c r="F10" s="356"/>
      <c r="G10" s="359"/>
      <c r="AE10" s="192" t="s">
        <v>222</v>
      </c>
    </row>
    <row r="11" spans="3:31" x14ac:dyDescent="0.25">
      <c r="C11" s="204">
        <v>6</v>
      </c>
      <c r="D11" s="334" t="s">
        <v>215</v>
      </c>
      <c r="E11" s="353"/>
      <c r="F11" s="356"/>
      <c r="G11" s="359"/>
      <c r="AE11" s="192" t="s">
        <v>223</v>
      </c>
    </row>
    <row r="12" spans="3:31" x14ac:dyDescent="0.25">
      <c r="C12" s="204">
        <v>7</v>
      </c>
      <c r="D12" s="334" t="s">
        <v>225</v>
      </c>
      <c r="E12" s="353"/>
      <c r="F12" s="356"/>
      <c r="G12" s="359"/>
      <c r="Z12" s="803" t="s">
        <v>147</v>
      </c>
      <c r="AA12" s="803"/>
      <c r="AB12" s="803"/>
      <c r="AC12" s="803"/>
      <c r="AE12" s="192" t="s">
        <v>223</v>
      </c>
    </row>
    <row r="13" spans="3:31" x14ac:dyDescent="0.25">
      <c r="C13" s="204">
        <v>8</v>
      </c>
      <c r="D13" s="334" t="s">
        <v>133</v>
      </c>
      <c r="E13" s="353"/>
      <c r="F13" s="356"/>
      <c r="G13" s="359"/>
      <c r="Z13" s="803"/>
      <c r="AA13" s="803"/>
      <c r="AB13" s="803"/>
      <c r="AC13" s="803"/>
      <c r="AE13" s="192" t="s">
        <v>223</v>
      </c>
    </row>
    <row r="14" spans="3:31" x14ac:dyDescent="0.25">
      <c r="C14" s="204">
        <v>9</v>
      </c>
      <c r="D14" s="334" t="s">
        <v>365</v>
      </c>
      <c r="E14" s="353"/>
      <c r="F14" s="356"/>
      <c r="G14" s="359"/>
      <c r="AE14" s="192" t="s">
        <v>223</v>
      </c>
    </row>
    <row r="15" spans="3:31" x14ac:dyDescent="0.25">
      <c r="C15" s="204">
        <v>10</v>
      </c>
      <c r="D15" s="334" t="s">
        <v>131</v>
      </c>
      <c r="E15" s="353"/>
      <c r="F15" s="356"/>
      <c r="G15" s="359"/>
      <c r="AE15" s="192" t="s">
        <v>203</v>
      </c>
    </row>
    <row r="16" spans="3:31" ht="13" thickBot="1" x14ac:dyDescent="0.3">
      <c r="C16" s="204">
        <v>11</v>
      </c>
      <c r="D16" s="334" t="s">
        <v>366</v>
      </c>
      <c r="E16" s="353"/>
      <c r="F16" s="356"/>
      <c r="G16" s="359"/>
      <c r="AE16" s="192" t="s">
        <v>203</v>
      </c>
    </row>
    <row r="17" spans="3:31" ht="13.5" thickBot="1" x14ac:dyDescent="0.35">
      <c r="C17" s="983" t="s">
        <v>138</v>
      </c>
      <c r="D17" s="984"/>
      <c r="E17" s="984"/>
      <c r="F17" s="984"/>
      <c r="G17" s="332">
        <f>SUM(G6:G16)</f>
        <v>0</v>
      </c>
      <c r="AE17" s="191" t="s">
        <v>203</v>
      </c>
    </row>
    <row r="18" spans="3:31" x14ac:dyDescent="0.25">
      <c r="AE18" s="191" t="s">
        <v>203</v>
      </c>
    </row>
    <row r="19" spans="3:31" x14ac:dyDescent="0.25">
      <c r="AE19" s="191" t="s">
        <v>203</v>
      </c>
    </row>
    <row r="20" spans="3:31" x14ac:dyDescent="0.25">
      <c r="AA20" s="190"/>
      <c r="AE20"/>
    </row>
    <row r="21" spans="3:31" x14ac:dyDescent="0.25">
      <c r="AA21" s="190"/>
      <c r="AE21"/>
    </row>
    <row r="22" spans="3:31" x14ac:dyDescent="0.25">
      <c r="AA22" s="190"/>
      <c r="AE22"/>
    </row>
    <row r="23" spans="3:31" x14ac:dyDescent="0.25">
      <c r="AA23" s="190"/>
      <c r="AE23"/>
    </row>
    <row r="24" spans="3:31" x14ac:dyDescent="0.25">
      <c r="AA24" s="190"/>
      <c r="AE24"/>
    </row>
    <row r="25" spans="3:31" x14ac:dyDescent="0.25">
      <c r="AA25" s="190"/>
      <c r="AE25"/>
    </row>
    <row r="26" spans="3:31" x14ac:dyDescent="0.25">
      <c r="AA26" s="190"/>
      <c r="AE26"/>
    </row>
    <row r="27" spans="3:31" x14ac:dyDescent="0.25">
      <c r="AA27" s="190"/>
      <c r="AE27"/>
    </row>
    <row r="28" spans="3:31" x14ac:dyDescent="0.25">
      <c r="AA28" s="190"/>
      <c r="AE28"/>
    </row>
    <row r="29" spans="3:31" x14ac:dyDescent="0.25">
      <c r="AA29" s="190"/>
      <c r="AE29"/>
    </row>
    <row r="30" spans="3:31" x14ac:dyDescent="0.25">
      <c r="AA30" s="190"/>
      <c r="AE30"/>
    </row>
    <row r="31" spans="3:31" x14ac:dyDescent="0.25">
      <c r="AA31" s="190"/>
      <c r="AE31"/>
    </row>
    <row r="32" spans="3:31" x14ac:dyDescent="0.25">
      <c r="AA32" s="190"/>
      <c r="AE32"/>
    </row>
    <row r="33" spans="27:31" x14ac:dyDescent="0.25">
      <c r="AA33" s="190"/>
      <c r="AE33"/>
    </row>
    <row r="34" spans="27:31" x14ac:dyDescent="0.25">
      <c r="AA34" s="190"/>
      <c r="AE34"/>
    </row>
    <row r="35" spans="27:31" x14ac:dyDescent="0.25">
      <c r="AC35" s="190"/>
      <c r="AE35"/>
    </row>
    <row r="36" spans="27:31" x14ac:dyDescent="0.25">
      <c r="AC36" s="190"/>
      <c r="AE36"/>
    </row>
    <row r="37" spans="27:31" x14ac:dyDescent="0.25">
      <c r="AC37" s="190"/>
      <c r="AE37"/>
    </row>
  </sheetData>
  <mergeCells count="3">
    <mergeCell ref="C1:F3"/>
    <mergeCell ref="Z12:AC13"/>
    <mergeCell ref="C17:F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C1:AM47"/>
  <sheetViews>
    <sheetView showGridLines="0" zoomScaleNormal="100" zoomScaleSheetLayoutView="55" workbookViewId="0">
      <selection activeCell="H21" sqref="H21"/>
    </sheetView>
  </sheetViews>
  <sheetFormatPr baseColWidth="10" defaultRowHeight="12.5" x14ac:dyDescent="0.25"/>
  <cols>
    <col min="1" max="1" width="3.1796875" customWidth="1"/>
    <col min="2" max="2" width="1.7265625" customWidth="1"/>
    <col min="3" max="3" width="4" style="190" bestFit="1" customWidth="1"/>
    <col min="4" max="4" width="13.54296875" style="190" customWidth="1"/>
    <col min="5" max="5" width="16" style="190" customWidth="1"/>
    <col min="6" max="6" width="11.453125" style="190" customWidth="1"/>
    <col min="7" max="7" width="18.453125" style="190" customWidth="1"/>
    <col min="8" max="8" width="22.54296875" style="190" bestFit="1" customWidth="1"/>
    <col min="9" max="9" width="18" style="190" bestFit="1" customWidth="1"/>
    <col min="10" max="10" width="22.7265625" style="190" bestFit="1" customWidth="1"/>
    <col min="11" max="11" width="22.7265625" style="190" customWidth="1"/>
    <col min="12" max="12" width="25.26953125" style="190" customWidth="1"/>
    <col min="13" max="13" width="18.453125" style="190" customWidth="1"/>
    <col min="14" max="14" width="21.81640625" style="190" bestFit="1" customWidth="1"/>
    <col min="15" max="15" width="28.7265625" style="190" customWidth="1"/>
    <col min="16" max="16" width="3.81640625" customWidth="1"/>
    <col min="39" max="39" width="17.7265625" style="190" bestFit="1" customWidth="1"/>
  </cols>
  <sheetData>
    <row r="1" spans="3:39" ht="14.25" customHeight="1" x14ac:dyDescent="0.3">
      <c r="C1" s="795"/>
      <c r="D1" s="796"/>
      <c r="E1" s="786" t="s">
        <v>182</v>
      </c>
      <c r="F1" s="787"/>
      <c r="G1" s="787"/>
      <c r="H1" s="787"/>
      <c r="I1" s="787"/>
      <c r="J1" s="787"/>
      <c r="K1" s="787"/>
      <c r="L1" s="787"/>
      <c r="M1" s="787"/>
      <c r="N1" s="788"/>
      <c r="O1" s="425" t="s">
        <v>405</v>
      </c>
    </row>
    <row r="2" spans="3:39" ht="14.25" customHeight="1" x14ac:dyDescent="0.3">
      <c r="C2" s="797"/>
      <c r="D2" s="798"/>
      <c r="E2" s="789"/>
      <c r="F2" s="790"/>
      <c r="G2" s="790"/>
      <c r="H2" s="790"/>
      <c r="I2" s="790"/>
      <c r="J2" s="790"/>
      <c r="K2" s="790"/>
      <c r="L2" s="790"/>
      <c r="M2" s="790"/>
      <c r="N2" s="791"/>
      <c r="O2" s="425" t="s">
        <v>402</v>
      </c>
    </row>
    <row r="3" spans="3:39" ht="14.25" customHeight="1" x14ac:dyDescent="0.3">
      <c r="C3" s="799"/>
      <c r="D3" s="800"/>
      <c r="E3" s="792"/>
      <c r="F3" s="793"/>
      <c r="G3" s="793"/>
      <c r="H3" s="793"/>
      <c r="I3" s="793"/>
      <c r="J3" s="793"/>
      <c r="K3" s="793"/>
      <c r="L3" s="793"/>
      <c r="M3" s="793"/>
      <c r="N3" s="794"/>
      <c r="O3" s="439" t="s">
        <v>404</v>
      </c>
    </row>
    <row r="4" spans="3:39" ht="12.75" customHeight="1" x14ac:dyDescent="0.3">
      <c r="C4"/>
      <c r="D4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30"/>
    </row>
    <row r="5" spans="3:39" ht="13" x14ac:dyDescent="0.3">
      <c r="C5" s="431" t="s">
        <v>175</v>
      </c>
      <c r="D5" s="431" t="s">
        <v>147</v>
      </c>
      <c r="E5" s="431" t="s">
        <v>183</v>
      </c>
      <c r="F5" s="431" t="s">
        <v>184</v>
      </c>
      <c r="G5" s="432" t="s">
        <v>205</v>
      </c>
      <c r="H5" s="433" t="s">
        <v>367</v>
      </c>
      <c r="I5" s="434" t="s">
        <v>210</v>
      </c>
      <c r="J5" s="435" t="s">
        <v>132</v>
      </c>
      <c r="K5" s="435" t="s">
        <v>280</v>
      </c>
      <c r="L5" s="436" t="s">
        <v>206</v>
      </c>
      <c r="M5" s="437" t="s">
        <v>207</v>
      </c>
      <c r="N5" s="438" t="s">
        <v>208</v>
      </c>
      <c r="O5" s="431" t="s">
        <v>209</v>
      </c>
    </row>
    <row r="6" spans="3:39" x14ac:dyDescent="0.25">
      <c r="C6" s="203">
        <v>1</v>
      </c>
      <c r="D6" s="215" t="s">
        <v>186</v>
      </c>
      <c r="E6" s="229" t="s">
        <v>193</v>
      </c>
      <c r="F6" s="229" t="s">
        <v>212</v>
      </c>
      <c r="G6" s="199">
        <v>500000000</v>
      </c>
      <c r="H6" s="199">
        <v>12545000</v>
      </c>
      <c r="I6" s="200">
        <v>55354000</v>
      </c>
      <c r="J6" s="349">
        <v>1514000</v>
      </c>
      <c r="K6" s="217">
        <v>12000</v>
      </c>
      <c r="L6" s="346">
        <f t="shared" ref="L6:L25" si="0">+G6-H6+I6</f>
        <v>542809000</v>
      </c>
      <c r="M6" s="206">
        <v>2000000</v>
      </c>
      <c r="N6" s="341">
        <v>0</v>
      </c>
      <c r="O6" s="217">
        <f>+L6+M6+N6</f>
        <v>544809000</v>
      </c>
    </row>
    <row r="7" spans="3:39" x14ac:dyDescent="0.25">
      <c r="C7" s="204">
        <v>2</v>
      </c>
      <c r="D7" s="218"/>
      <c r="E7" s="229"/>
      <c r="F7" s="191"/>
      <c r="G7" s="193">
        <v>0</v>
      </c>
      <c r="H7" s="193">
        <v>0</v>
      </c>
      <c r="I7" s="201">
        <v>0</v>
      </c>
      <c r="J7" s="349">
        <v>0</v>
      </c>
      <c r="K7" s="217">
        <v>0</v>
      </c>
      <c r="L7" s="346">
        <f t="shared" si="0"/>
        <v>0</v>
      </c>
      <c r="M7" s="206"/>
      <c r="N7" s="341"/>
      <c r="O7" s="217">
        <f>+L7+M7+N7</f>
        <v>0</v>
      </c>
      <c r="AM7" s="192" t="s">
        <v>185</v>
      </c>
    </row>
    <row r="8" spans="3:39" x14ac:dyDescent="0.25">
      <c r="C8" s="204">
        <v>3</v>
      </c>
      <c r="D8" s="218"/>
      <c r="E8" s="229"/>
      <c r="F8" s="191"/>
      <c r="G8" s="193">
        <v>0</v>
      </c>
      <c r="H8" s="193">
        <v>0</v>
      </c>
      <c r="I8" s="201">
        <v>0</v>
      </c>
      <c r="J8" s="349">
        <v>0</v>
      </c>
      <c r="K8" s="217">
        <v>0</v>
      </c>
      <c r="L8" s="346">
        <f t="shared" si="0"/>
        <v>0</v>
      </c>
      <c r="M8" s="206"/>
      <c r="N8" s="341"/>
      <c r="O8" s="217">
        <f t="shared" ref="O8:O26" si="1">+L8+M8+N8</f>
        <v>0</v>
      </c>
      <c r="AM8" s="192" t="s">
        <v>186</v>
      </c>
    </row>
    <row r="9" spans="3:39" x14ac:dyDescent="0.25">
      <c r="C9" s="204">
        <v>4</v>
      </c>
      <c r="D9" s="218"/>
      <c r="E9" s="229"/>
      <c r="F9" s="191"/>
      <c r="G9" s="193">
        <v>0</v>
      </c>
      <c r="H9" s="193">
        <v>0</v>
      </c>
      <c r="I9" s="201">
        <v>0</v>
      </c>
      <c r="J9" s="349">
        <v>0</v>
      </c>
      <c r="K9" s="217">
        <v>0</v>
      </c>
      <c r="L9" s="346">
        <f t="shared" si="0"/>
        <v>0</v>
      </c>
      <c r="M9" s="206"/>
      <c r="N9" s="341"/>
      <c r="O9" s="217">
        <f t="shared" si="1"/>
        <v>0</v>
      </c>
      <c r="AM9" s="192" t="s">
        <v>187</v>
      </c>
    </row>
    <row r="10" spans="3:39" x14ac:dyDescent="0.25">
      <c r="C10" s="204">
        <v>5</v>
      </c>
      <c r="D10" s="218"/>
      <c r="E10" s="229"/>
      <c r="F10" s="191"/>
      <c r="G10" s="193">
        <v>0</v>
      </c>
      <c r="H10" s="193">
        <v>0</v>
      </c>
      <c r="I10" s="201">
        <v>0</v>
      </c>
      <c r="J10" s="349">
        <v>0</v>
      </c>
      <c r="K10" s="217">
        <v>0</v>
      </c>
      <c r="L10" s="346">
        <f t="shared" si="0"/>
        <v>0</v>
      </c>
      <c r="M10" s="206"/>
      <c r="N10" s="341"/>
      <c r="O10" s="217">
        <f t="shared" si="1"/>
        <v>0</v>
      </c>
      <c r="AM10" s="192" t="s">
        <v>188</v>
      </c>
    </row>
    <row r="11" spans="3:39" x14ac:dyDescent="0.25">
      <c r="C11" s="204">
        <v>6</v>
      </c>
      <c r="D11" s="218"/>
      <c r="E11" s="229"/>
      <c r="F11" s="191"/>
      <c r="G11" s="193">
        <v>0</v>
      </c>
      <c r="H11" s="193">
        <v>0</v>
      </c>
      <c r="I11" s="201">
        <v>0</v>
      </c>
      <c r="J11" s="349">
        <v>0</v>
      </c>
      <c r="K11" s="217">
        <v>0</v>
      </c>
      <c r="L11" s="346">
        <f t="shared" si="0"/>
        <v>0</v>
      </c>
      <c r="M11" s="206"/>
      <c r="N11" s="341"/>
      <c r="O11" s="217">
        <f t="shared" si="1"/>
        <v>0</v>
      </c>
      <c r="AM11" s="192" t="s">
        <v>189</v>
      </c>
    </row>
    <row r="12" spans="3:39" x14ac:dyDescent="0.25">
      <c r="C12" s="204">
        <v>7</v>
      </c>
      <c r="D12" s="218"/>
      <c r="E12" s="229"/>
      <c r="F12" s="191"/>
      <c r="G12" s="193">
        <v>0</v>
      </c>
      <c r="H12" s="193">
        <v>0</v>
      </c>
      <c r="I12" s="201">
        <v>0</v>
      </c>
      <c r="J12" s="349">
        <v>0</v>
      </c>
      <c r="K12" s="217">
        <v>0</v>
      </c>
      <c r="L12" s="346">
        <f t="shared" si="0"/>
        <v>0</v>
      </c>
      <c r="M12" s="206"/>
      <c r="N12" s="341"/>
      <c r="O12" s="217">
        <f t="shared" si="1"/>
        <v>0</v>
      </c>
      <c r="AH12" s="803" t="s">
        <v>204</v>
      </c>
      <c r="AI12" s="803"/>
      <c r="AJ12" s="803"/>
      <c r="AK12" s="803"/>
      <c r="AM12" s="192" t="s">
        <v>190</v>
      </c>
    </row>
    <row r="13" spans="3:39" x14ac:dyDescent="0.25">
      <c r="C13" s="204">
        <v>8</v>
      </c>
      <c r="D13" s="218"/>
      <c r="E13" s="229"/>
      <c r="F13" s="191"/>
      <c r="G13" s="193">
        <v>0</v>
      </c>
      <c r="H13" s="193">
        <v>0</v>
      </c>
      <c r="I13" s="201">
        <v>0</v>
      </c>
      <c r="J13" s="349">
        <v>0</v>
      </c>
      <c r="K13" s="217">
        <v>0</v>
      </c>
      <c r="L13" s="346">
        <f t="shared" si="0"/>
        <v>0</v>
      </c>
      <c r="M13" s="206"/>
      <c r="N13" s="341"/>
      <c r="O13" s="217">
        <f t="shared" si="1"/>
        <v>0</v>
      </c>
      <c r="AH13" s="803"/>
      <c r="AI13" s="803"/>
      <c r="AJ13" s="803"/>
      <c r="AK13" s="803"/>
      <c r="AM13" s="192" t="s">
        <v>191</v>
      </c>
    </row>
    <row r="14" spans="3:39" x14ac:dyDescent="0.25">
      <c r="C14" s="204">
        <v>9</v>
      </c>
      <c r="D14" s="218"/>
      <c r="E14" s="229"/>
      <c r="F14" s="191"/>
      <c r="G14" s="193">
        <v>0</v>
      </c>
      <c r="H14" s="193">
        <v>0</v>
      </c>
      <c r="I14" s="201">
        <v>0</v>
      </c>
      <c r="J14" s="349">
        <v>0</v>
      </c>
      <c r="K14" s="217">
        <v>0</v>
      </c>
      <c r="L14" s="346">
        <f t="shared" si="0"/>
        <v>0</v>
      </c>
      <c r="M14" s="206"/>
      <c r="N14" s="341"/>
      <c r="O14" s="217">
        <f t="shared" si="1"/>
        <v>0</v>
      </c>
      <c r="AM14" s="192" t="s">
        <v>192</v>
      </c>
    </row>
    <row r="15" spans="3:39" x14ac:dyDescent="0.25">
      <c r="C15" s="204">
        <v>10</v>
      </c>
      <c r="D15" s="218"/>
      <c r="E15" s="229"/>
      <c r="F15" s="191"/>
      <c r="G15" s="193">
        <v>0</v>
      </c>
      <c r="H15" s="193">
        <v>0</v>
      </c>
      <c r="I15" s="201">
        <v>0</v>
      </c>
      <c r="J15" s="349">
        <v>0</v>
      </c>
      <c r="K15" s="217">
        <v>0</v>
      </c>
      <c r="L15" s="346">
        <f t="shared" si="0"/>
        <v>0</v>
      </c>
      <c r="M15" s="206"/>
      <c r="N15" s="341"/>
      <c r="O15" s="217">
        <f t="shared" si="1"/>
        <v>0</v>
      </c>
      <c r="AM15" s="192" t="s">
        <v>279</v>
      </c>
    </row>
    <row r="16" spans="3:39" x14ac:dyDescent="0.25">
      <c r="C16" s="204">
        <v>11</v>
      </c>
      <c r="D16" s="218"/>
      <c r="E16" s="229"/>
      <c r="F16" s="191"/>
      <c r="G16" s="193">
        <v>0</v>
      </c>
      <c r="H16" s="193">
        <v>0</v>
      </c>
      <c r="I16" s="201">
        <v>0</v>
      </c>
      <c r="J16" s="349">
        <v>0</v>
      </c>
      <c r="K16" s="217">
        <v>0</v>
      </c>
      <c r="L16" s="346">
        <f t="shared" si="0"/>
        <v>0</v>
      </c>
      <c r="M16" s="206"/>
      <c r="N16" s="341"/>
      <c r="O16" s="217">
        <f t="shared" si="1"/>
        <v>0</v>
      </c>
      <c r="AM16" s="192" t="s">
        <v>203</v>
      </c>
    </row>
    <row r="17" spans="3:39" x14ac:dyDescent="0.25">
      <c r="C17" s="204">
        <v>12</v>
      </c>
      <c r="D17" s="218"/>
      <c r="E17" s="229"/>
      <c r="F17" s="191"/>
      <c r="G17" s="193">
        <v>0</v>
      </c>
      <c r="H17" s="193">
        <v>0</v>
      </c>
      <c r="I17" s="201">
        <v>0</v>
      </c>
      <c r="J17" s="349">
        <v>0</v>
      </c>
      <c r="K17" s="217">
        <v>0</v>
      </c>
      <c r="L17" s="346">
        <f t="shared" si="0"/>
        <v>0</v>
      </c>
      <c r="M17" s="206"/>
      <c r="N17" s="341"/>
      <c r="O17" s="217">
        <f t="shared" si="1"/>
        <v>0</v>
      </c>
      <c r="AM17" s="192" t="s">
        <v>203</v>
      </c>
    </row>
    <row r="18" spans="3:39" x14ac:dyDescent="0.25">
      <c r="C18" s="204">
        <v>13</v>
      </c>
      <c r="D18" s="218"/>
      <c r="E18" s="229"/>
      <c r="F18" s="191"/>
      <c r="G18" s="193">
        <v>0</v>
      </c>
      <c r="H18" s="193">
        <v>0</v>
      </c>
      <c r="I18" s="201">
        <v>0</v>
      </c>
      <c r="J18" s="349">
        <v>0</v>
      </c>
      <c r="K18" s="217">
        <v>0</v>
      </c>
      <c r="L18" s="346">
        <f t="shared" si="0"/>
        <v>0</v>
      </c>
      <c r="M18" s="206"/>
      <c r="N18" s="341"/>
      <c r="O18" s="217">
        <f t="shared" si="1"/>
        <v>0</v>
      </c>
      <c r="AM18" s="192" t="s">
        <v>203</v>
      </c>
    </row>
    <row r="19" spans="3:39" x14ac:dyDescent="0.25">
      <c r="C19" s="204">
        <v>14</v>
      </c>
      <c r="D19" s="218"/>
      <c r="E19" s="229"/>
      <c r="F19" s="191"/>
      <c r="G19" s="193">
        <v>0</v>
      </c>
      <c r="H19" s="193">
        <v>0</v>
      </c>
      <c r="I19" s="201">
        <v>0</v>
      </c>
      <c r="J19" s="349">
        <v>0</v>
      </c>
      <c r="K19" s="217">
        <v>0</v>
      </c>
      <c r="L19" s="346">
        <f t="shared" si="0"/>
        <v>0</v>
      </c>
      <c r="M19" s="206"/>
      <c r="N19" s="341"/>
      <c r="O19" s="217">
        <f t="shared" si="1"/>
        <v>0</v>
      </c>
      <c r="AM19" s="192" t="s">
        <v>203</v>
      </c>
    </row>
    <row r="20" spans="3:39" x14ac:dyDescent="0.25">
      <c r="C20" s="204">
        <v>15</v>
      </c>
      <c r="D20" s="218"/>
      <c r="E20" s="229"/>
      <c r="F20" s="191"/>
      <c r="G20" s="193">
        <v>0</v>
      </c>
      <c r="H20" s="193">
        <v>0</v>
      </c>
      <c r="I20" s="201">
        <v>0</v>
      </c>
      <c r="J20" s="349">
        <v>0</v>
      </c>
      <c r="K20" s="217">
        <v>0</v>
      </c>
      <c r="L20" s="346">
        <f t="shared" si="0"/>
        <v>0</v>
      </c>
      <c r="M20" s="206"/>
      <c r="N20" s="341"/>
      <c r="O20" s="217">
        <f t="shared" si="1"/>
        <v>0</v>
      </c>
      <c r="AH20" s="803" t="s">
        <v>197</v>
      </c>
      <c r="AI20" s="803"/>
      <c r="AJ20" s="803"/>
      <c r="AK20" s="803"/>
      <c r="AM20" s="192" t="s">
        <v>195</v>
      </c>
    </row>
    <row r="21" spans="3:39" x14ac:dyDescent="0.25">
      <c r="C21" s="204">
        <v>16</v>
      </c>
      <c r="D21" s="218"/>
      <c r="E21" s="229"/>
      <c r="F21" s="191"/>
      <c r="G21" s="193">
        <v>0</v>
      </c>
      <c r="H21" s="193">
        <v>0</v>
      </c>
      <c r="I21" s="201">
        <v>0</v>
      </c>
      <c r="J21" s="349">
        <v>0</v>
      </c>
      <c r="K21" s="217">
        <v>0</v>
      </c>
      <c r="L21" s="346">
        <f t="shared" si="0"/>
        <v>0</v>
      </c>
      <c r="M21" s="206"/>
      <c r="N21" s="341"/>
      <c r="O21" s="217">
        <f t="shared" si="1"/>
        <v>0</v>
      </c>
      <c r="AH21" s="803"/>
      <c r="AI21" s="803"/>
      <c r="AJ21" s="803"/>
      <c r="AK21" s="803"/>
      <c r="AM21" s="192" t="s">
        <v>196</v>
      </c>
    </row>
    <row r="22" spans="3:39" x14ac:dyDescent="0.25">
      <c r="C22" s="204">
        <v>17</v>
      </c>
      <c r="D22" s="218"/>
      <c r="E22" s="229"/>
      <c r="F22" s="191"/>
      <c r="G22" s="193">
        <v>0</v>
      </c>
      <c r="H22" s="193">
        <v>0</v>
      </c>
      <c r="I22" s="201">
        <v>0</v>
      </c>
      <c r="J22" s="349">
        <v>0</v>
      </c>
      <c r="K22" s="217">
        <v>0</v>
      </c>
      <c r="L22" s="346">
        <f t="shared" si="0"/>
        <v>0</v>
      </c>
      <c r="M22" s="206"/>
      <c r="N22" s="341"/>
      <c r="O22" s="217">
        <f t="shared" si="1"/>
        <v>0</v>
      </c>
      <c r="AM22" s="192" t="s">
        <v>198</v>
      </c>
    </row>
    <row r="23" spans="3:39" x14ac:dyDescent="0.25">
      <c r="C23" s="204">
        <v>18</v>
      </c>
      <c r="D23" s="218"/>
      <c r="E23" s="229"/>
      <c r="F23" s="191"/>
      <c r="G23" s="193">
        <v>0</v>
      </c>
      <c r="H23" s="193">
        <v>0</v>
      </c>
      <c r="I23" s="201">
        <v>0</v>
      </c>
      <c r="J23" s="349">
        <v>0</v>
      </c>
      <c r="K23" s="217">
        <v>0</v>
      </c>
      <c r="L23" s="346">
        <f t="shared" si="0"/>
        <v>0</v>
      </c>
      <c r="M23" s="206"/>
      <c r="N23" s="341"/>
      <c r="O23" s="217">
        <f t="shared" si="1"/>
        <v>0</v>
      </c>
      <c r="AM23" s="192" t="s">
        <v>199</v>
      </c>
    </row>
    <row r="24" spans="3:39" x14ac:dyDescent="0.25">
      <c r="C24" s="204">
        <v>19</v>
      </c>
      <c r="D24" s="218"/>
      <c r="E24" s="229"/>
      <c r="F24" s="191"/>
      <c r="G24" s="193">
        <v>0</v>
      </c>
      <c r="H24" s="193">
        <v>0</v>
      </c>
      <c r="I24" s="201">
        <v>0</v>
      </c>
      <c r="J24" s="349">
        <v>0</v>
      </c>
      <c r="K24" s="217">
        <v>0</v>
      </c>
      <c r="L24" s="346">
        <f t="shared" si="0"/>
        <v>0</v>
      </c>
      <c r="M24" s="206"/>
      <c r="N24" s="341"/>
      <c r="O24" s="217">
        <f t="shared" si="1"/>
        <v>0</v>
      </c>
      <c r="AM24" s="191" t="s">
        <v>200</v>
      </c>
    </row>
    <row r="25" spans="3:39" x14ac:dyDescent="0.25">
      <c r="C25" s="204">
        <v>20</v>
      </c>
      <c r="D25" s="218"/>
      <c r="E25" s="229"/>
      <c r="F25" s="191"/>
      <c r="G25" s="193">
        <v>0</v>
      </c>
      <c r="H25" s="193">
        <v>0</v>
      </c>
      <c r="I25" s="201">
        <v>0</v>
      </c>
      <c r="J25" s="349">
        <v>0</v>
      </c>
      <c r="K25" s="217">
        <v>0</v>
      </c>
      <c r="L25" s="346">
        <f t="shared" si="0"/>
        <v>0</v>
      </c>
      <c r="M25" s="206"/>
      <c r="N25" s="341"/>
      <c r="O25" s="217">
        <f t="shared" si="1"/>
        <v>0</v>
      </c>
      <c r="AM25" s="191" t="s">
        <v>201</v>
      </c>
    </row>
    <row r="26" spans="3:39" ht="13" thickBot="1" x14ac:dyDescent="0.3">
      <c r="C26" s="205">
        <v>21</v>
      </c>
      <c r="D26" s="220"/>
      <c r="E26" s="229"/>
      <c r="F26" s="196"/>
      <c r="G26" s="197">
        <v>0</v>
      </c>
      <c r="H26" s="197">
        <v>0</v>
      </c>
      <c r="I26" s="202">
        <v>0</v>
      </c>
      <c r="J26" s="350">
        <v>0</v>
      </c>
      <c r="K26" s="228">
        <v>0</v>
      </c>
      <c r="L26" s="347">
        <v>0</v>
      </c>
      <c r="M26" s="208"/>
      <c r="N26" s="342"/>
      <c r="O26" s="217">
        <f t="shared" si="1"/>
        <v>0</v>
      </c>
      <c r="AM26" s="191" t="s">
        <v>202</v>
      </c>
    </row>
    <row r="27" spans="3:39" ht="13.5" thickBot="1" x14ac:dyDescent="0.35">
      <c r="C27" s="801" t="s">
        <v>138</v>
      </c>
      <c r="D27" s="802"/>
      <c r="E27" s="802"/>
      <c r="F27" s="802"/>
      <c r="G27" s="332">
        <f t="shared" ref="G27:M27" si="2">SUM(G6:G26)</f>
        <v>500000000</v>
      </c>
      <c r="H27" s="331">
        <f t="shared" si="2"/>
        <v>12545000</v>
      </c>
      <c r="I27" s="345">
        <f t="shared" si="2"/>
        <v>55354000</v>
      </c>
      <c r="J27" s="351">
        <f t="shared" si="2"/>
        <v>1514000</v>
      </c>
      <c r="K27" s="352">
        <f t="shared" si="2"/>
        <v>12000</v>
      </c>
      <c r="L27" s="348">
        <f t="shared" si="2"/>
        <v>542809000</v>
      </c>
      <c r="M27" s="344">
        <f t="shared" si="2"/>
        <v>2000000</v>
      </c>
      <c r="N27" s="343">
        <f t="shared" ref="N27" si="3">SUM(N6:N26)</f>
        <v>0</v>
      </c>
      <c r="O27" s="329">
        <f>SUM(O6:O26)</f>
        <v>544809000</v>
      </c>
      <c r="AM27" s="191" t="s">
        <v>203</v>
      </c>
    </row>
    <row r="28" spans="3:39" x14ac:dyDescent="0.25">
      <c r="AM28" s="191" t="s">
        <v>203</v>
      </c>
    </row>
    <row r="29" spans="3:39" ht="13" thickBot="1" x14ac:dyDescent="0.3">
      <c r="AM29" s="191" t="s">
        <v>203</v>
      </c>
    </row>
    <row r="30" spans="3:39" ht="13.5" thickBot="1" x14ac:dyDescent="0.35">
      <c r="L30" s="328" t="s">
        <v>211</v>
      </c>
      <c r="M30" s="330">
        <f>+M27*50%</f>
        <v>1000000</v>
      </c>
      <c r="AI30" s="190"/>
      <c r="AM30"/>
    </row>
    <row r="31" spans="3:39" x14ac:dyDescent="0.25">
      <c r="AI31" s="190"/>
      <c r="AM31"/>
    </row>
    <row r="32" spans="3:39" x14ac:dyDescent="0.25">
      <c r="AI32" s="190"/>
      <c r="AM32"/>
    </row>
    <row r="33" spans="35:39" x14ac:dyDescent="0.25">
      <c r="AI33" s="190"/>
      <c r="AM33"/>
    </row>
    <row r="34" spans="35:39" x14ac:dyDescent="0.25">
      <c r="AI34" s="190"/>
      <c r="AM34"/>
    </row>
    <row r="35" spans="35:39" x14ac:dyDescent="0.25">
      <c r="AI35" s="190"/>
      <c r="AM35"/>
    </row>
    <row r="36" spans="35:39" x14ac:dyDescent="0.25">
      <c r="AI36" s="190"/>
      <c r="AM36"/>
    </row>
    <row r="37" spans="35:39" x14ac:dyDescent="0.25">
      <c r="AI37" s="190"/>
      <c r="AM37"/>
    </row>
    <row r="38" spans="35:39" x14ac:dyDescent="0.25">
      <c r="AI38" s="190"/>
      <c r="AM38"/>
    </row>
    <row r="39" spans="35:39" x14ac:dyDescent="0.25">
      <c r="AI39" s="190"/>
      <c r="AM39"/>
    </row>
    <row r="40" spans="35:39" x14ac:dyDescent="0.25">
      <c r="AI40" s="190"/>
      <c r="AM40"/>
    </row>
    <row r="41" spans="35:39" x14ac:dyDescent="0.25">
      <c r="AI41" s="190"/>
      <c r="AM41"/>
    </row>
    <row r="42" spans="35:39" x14ac:dyDescent="0.25">
      <c r="AI42" s="190"/>
      <c r="AM42"/>
    </row>
    <row r="43" spans="35:39" x14ac:dyDescent="0.25">
      <c r="AI43" s="190"/>
      <c r="AM43"/>
    </row>
    <row r="44" spans="35:39" x14ac:dyDescent="0.25">
      <c r="AI44" s="190"/>
      <c r="AM44"/>
    </row>
    <row r="45" spans="35:39" x14ac:dyDescent="0.25">
      <c r="AK45" s="190"/>
      <c r="AM45"/>
    </row>
    <row r="46" spans="35:39" x14ac:dyDescent="0.25">
      <c r="AK46" s="190"/>
      <c r="AM46"/>
    </row>
    <row r="47" spans="35:39" x14ac:dyDescent="0.25">
      <c r="AK47" s="190"/>
      <c r="AM47"/>
    </row>
  </sheetData>
  <mergeCells count="5">
    <mergeCell ref="E1:N3"/>
    <mergeCell ref="C1:D3"/>
    <mergeCell ref="C27:F27"/>
    <mergeCell ref="AH20:AK21"/>
    <mergeCell ref="AH12:AK13"/>
  </mergeCells>
  <dataValidations count="2">
    <dataValidation type="list" allowBlank="1" showInputMessage="1" showErrorMessage="1" sqref="D6:D26" xr:uid="{00000000-0002-0000-0100-000000000000}">
      <formula1>$AM$7:$AM$19</formula1>
    </dataValidation>
    <dataValidation type="list" allowBlank="1" showInputMessage="1" showErrorMessage="1" sqref="E6:E26" xr:uid="{00000000-0002-0000-0100-000001000000}">
      <formula1>$AM$20:$AM$29</formula1>
    </dataValidation>
  </dataValidations>
  <pageMargins left="0.7" right="0.7" top="0.75" bottom="0.75" header="0.3" footer="0.3"/>
  <pageSetup scale="59" orientation="landscape" horizontalDpi="4294967292" verticalDpi="360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B1:I37"/>
  <sheetViews>
    <sheetView showGridLines="0" topLeftCell="B1" zoomScaleNormal="100" zoomScaleSheetLayoutView="100" workbookViewId="0">
      <selection activeCell="I1" sqref="I1"/>
    </sheetView>
  </sheetViews>
  <sheetFormatPr baseColWidth="10" defaultRowHeight="12.5" x14ac:dyDescent="0.25"/>
  <cols>
    <col min="1" max="1" width="4.26953125" customWidth="1"/>
    <col min="2" max="2" width="3" bestFit="1" customWidth="1"/>
    <col min="3" max="3" width="47.81640625" bestFit="1" customWidth="1"/>
    <col min="4" max="6" width="17.7265625" customWidth="1"/>
    <col min="7" max="7" width="21.54296875" bestFit="1" customWidth="1"/>
    <col min="8" max="8" width="21.54296875" customWidth="1"/>
    <col min="9" max="9" width="24.54296875" customWidth="1"/>
  </cols>
  <sheetData>
    <row r="1" spans="2:9" ht="25" customHeight="1" x14ac:dyDescent="0.25">
      <c r="B1" s="795"/>
      <c r="C1" s="796"/>
      <c r="D1" s="786" t="s">
        <v>371</v>
      </c>
      <c r="E1" s="787"/>
      <c r="F1" s="787"/>
      <c r="G1" s="787"/>
      <c r="H1" s="788"/>
      <c r="I1" s="429" t="s">
        <v>406</v>
      </c>
    </row>
    <row r="2" spans="2:9" ht="25" customHeight="1" x14ac:dyDescent="0.25">
      <c r="B2" s="797"/>
      <c r="C2" s="798"/>
      <c r="D2" s="789"/>
      <c r="E2" s="790"/>
      <c r="F2" s="790"/>
      <c r="G2" s="790"/>
      <c r="H2" s="791"/>
      <c r="I2" s="426" t="s">
        <v>402</v>
      </c>
    </row>
    <row r="3" spans="2:9" ht="25" customHeight="1" x14ac:dyDescent="0.25">
      <c r="B3" s="799"/>
      <c r="C3" s="800"/>
      <c r="D3" s="792"/>
      <c r="E3" s="793"/>
      <c r="F3" s="793"/>
      <c r="G3" s="793"/>
      <c r="H3" s="794"/>
      <c r="I3" s="427" t="s">
        <v>404</v>
      </c>
    </row>
    <row r="5" spans="2:9" ht="13" thickBot="1" x14ac:dyDescent="0.3"/>
    <row r="6" spans="2:9" ht="13.5" thickBot="1" x14ac:dyDescent="0.35">
      <c r="B6" s="302" t="s">
        <v>175</v>
      </c>
      <c r="C6" s="303" t="s">
        <v>216</v>
      </c>
      <c r="D6" s="303" t="s">
        <v>217</v>
      </c>
      <c r="E6" s="304" t="s">
        <v>281</v>
      </c>
      <c r="F6" s="304" t="s">
        <v>282</v>
      </c>
      <c r="G6" s="304" t="s">
        <v>132</v>
      </c>
      <c r="H6" s="304" t="s">
        <v>283</v>
      </c>
      <c r="I6" s="305" t="s">
        <v>280</v>
      </c>
    </row>
    <row r="7" spans="2:9" x14ac:dyDescent="0.25">
      <c r="B7" s="203">
        <v>1</v>
      </c>
      <c r="C7" s="229" t="s">
        <v>224</v>
      </c>
      <c r="D7" s="229">
        <v>900426486</v>
      </c>
      <c r="E7" s="298">
        <v>10000000</v>
      </c>
      <c r="F7" s="299">
        <v>2.5000000000000001E-2</v>
      </c>
      <c r="G7" s="298">
        <f>+E7*F7</f>
        <v>250000</v>
      </c>
      <c r="H7" s="300">
        <v>9.6600000000000002E-3</v>
      </c>
      <c r="I7" s="217">
        <f>+E7*H7</f>
        <v>96600</v>
      </c>
    </row>
    <row r="8" spans="2:9" x14ac:dyDescent="0.25">
      <c r="B8" s="204">
        <v>2</v>
      </c>
      <c r="C8" s="229"/>
      <c r="D8" s="191"/>
      <c r="E8" s="201"/>
      <c r="F8" s="299">
        <v>0</v>
      </c>
      <c r="G8" s="201"/>
      <c r="H8" s="301">
        <v>0</v>
      </c>
      <c r="I8" s="227">
        <v>0</v>
      </c>
    </row>
    <row r="9" spans="2:9" x14ac:dyDescent="0.25">
      <c r="B9" s="204">
        <v>3</v>
      </c>
      <c r="C9" s="229"/>
      <c r="D9" s="191"/>
      <c r="E9" s="201"/>
      <c r="F9" s="299">
        <v>0</v>
      </c>
      <c r="G9" s="201"/>
      <c r="H9" s="301">
        <v>0</v>
      </c>
      <c r="I9" s="227">
        <v>0</v>
      </c>
    </row>
    <row r="10" spans="2:9" x14ac:dyDescent="0.25">
      <c r="B10" s="204">
        <v>4</v>
      </c>
      <c r="C10" s="229"/>
      <c r="D10" s="191"/>
      <c r="E10" s="201"/>
      <c r="F10" s="299">
        <v>0</v>
      </c>
      <c r="G10" s="201"/>
      <c r="H10" s="301">
        <v>0</v>
      </c>
      <c r="I10" s="227">
        <v>0</v>
      </c>
    </row>
    <row r="11" spans="2:9" x14ac:dyDescent="0.25">
      <c r="B11" s="204">
        <v>5</v>
      </c>
      <c r="C11" s="229"/>
      <c r="D11" s="191"/>
      <c r="E11" s="201"/>
      <c r="F11" s="299">
        <v>0</v>
      </c>
      <c r="G11" s="201"/>
      <c r="H11" s="301">
        <v>0</v>
      </c>
      <c r="I11" s="227">
        <v>0</v>
      </c>
    </row>
    <row r="12" spans="2:9" x14ac:dyDescent="0.25">
      <c r="B12" s="204">
        <v>6</v>
      </c>
      <c r="C12" s="229"/>
      <c r="D12" s="191"/>
      <c r="E12" s="201"/>
      <c r="F12" s="299">
        <v>0</v>
      </c>
      <c r="G12" s="201"/>
      <c r="H12" s="301">
        <v>0</v>
      </c>
      <c r="I12" s="227">
        <v>0</v>
      </c>
    </row>
    <row r="13" spans="2:9" x14ac:dyDescent="0.25">
      <c r="B13" s="204">
        <v>7</v>
      </c>
      <c r="C13" s="229"/>
      <c r="D13" s="191"/>
      <c r="E13" s="201"/>
      <c r="F13" s="299">
        <v>0</v>
      </c>
      <c r="G13" s="201"/>
      <c r="H13" s="301">
        <v>0</v>
      </c>
      <c r="I13" s="227">
        <v>0</v>
      </c>
    </row>
    <row r="14" spans="2:9" x14ac:dyDescent="0.25">
      <c r="B14" s="204">
        <v>8</v>
      </c>
      <c r="C14" s="229"/>
      <c r="D14" s="191"/>
      <c r="E14" s="201"/>
      <c r="F14" s="299">
        <v>0</v>
      </c>
      <c r="G14" s="201"/>
      <c r="H14" s="301">
        <v>0</v>
      </c>
      <c r="I14" s="227">
        <v>0</v>
      </c>
    </row>
    <row r="15" spans="2:9" x14ac:dyDescent="0.25">
      <c r="B15" s="204">
        <v>9</v>
      </c>
      <c r="C15" s="229"/>
      <c r="D15" s="191"/>
      <c r="E15" s="201"/>
      <c r="F15" s="299">
        <v>0</v>
      </c>
      <c r="G15" s="201"/>
      <c r="H15" s="301">
        <v>0</v>
      </c>
      <c r="I15" s="227">
        <v>0</v>
      </c>
    </row>
    <row r="16" spans="2:9" x14ac:dyDescent="0.25">
      <c r="B16" s="204">
        <v>10</v>
      </c>
      <c r="C16" s="229"/>
      <c r="D16" s="191"/>
      <c r="E16" s="201"/>
      <c r="F16" s="299">
        <v>0</v>
      </c>
      <c r="G16" s="201"/>
      <c r="H16" s="301">
        <v>0</v>
      </c>
      <c r="I16" s="227">
        <v>0</v>
      </c>
    </row>
    <row r="17" spans="2:9" x14ac:dyDescent="0.25">
      <c r="B17" s="204">
        <v>11</v>
      </c>
      <c r="C17" s="229"/>
      <c r="D17" s="191"/>
      <c r="E17" s="201"/>
      <c r="F17" s="299">
        <v>0</v>
      </c>
      <c r="G17" s="201"/>
      <c r="H17" s="301">
        <v>0</v>
      </c>
      <c r="I17" s="227">
        <v>0</v>
      </c>
    </row>
    <row r="18" spans="2:9" x14ac:dyDescent="0.25">
      <c r="B18" s="204">
        <v>12</v>
      </c>
      <c r="C18" s="229"/>
      <c r="D18" s="191"/>
      <c r="E18" s="201"/>
      <c r="F18" s="299">
        <v>0</v>
      </c>
      <c r="G18" s="201"/>
      <c r="H18" s="301">
        <v>0</v>
      </c>
      <c r="I18" s="227">
        <v>0</v>
      </c>
    </row>
    <row r="19" spans="2:9" x14ac:dyDescent="0.25">
      <c r="B19" s="204">
        <v>13</v>
      </c>
      <c r="C19" s="229"/>
      <c r="D19" s="191"/>
      <c r="E19" s="201"/>
      <c r="F19" s="299">
        <v>0</v>
      </c>
      <c r="G19" s="201"/>
      <c r="H19" s="301">
        <v>0</v>
      </c>
      <c r="I19" s="227">
        <v>0</v>
      </c>
    </row>
    <row r="20" spans="2:9" x14ac:dyDescent="0.25">
      <c r="B20" s="204">
        <v>14</v>
      </c>
      <c r="C20" s="229"/>
      <c r="D20" s="191"/>
      <c r="E20" s="201"/>
      <c r="F20" s="299">
        <v>0</v>
      </c>
      <c r="G20" s="201"/>
      <c r="H20" s="301">
        <v>0</v>
      </c>
      <c r="I20" s="227">
        <v>0</v>
      </c>
    </row>
    <row r="21" spans="2:9" x14ac:dyDescent="0.25">
      <c r="B21" s="204">
        <v>15</v>
      </c>
      <c r="C21" s="229"/>
      <c r="D21" s="191"/>
      <c r="E21" s="201"/>
      <c r="F21" s="299">
        <v>0</v>
      </c>
      <c r="G21" s="201"/>
      <c r="H21" s="301">
        <v>0</v>
      </c>
      <c r="I21" s="227">
        <v>0</v>
      </c>
    </row>
    <row r="22" spans="2:9" x14ac:dyDescent="0.25">
      <c r="B22" s="204">
        <v>16</v>
      </c>
      <c r="C22" s="229"/>
      <c r="D22" s="191"/>
      <c r="E22" s="201"/>
      <c r="F22" s="299">
        <v>0</v>
      </c>
      <c r="G22" s="201"/>
      <c r="H22" s="301">
        <v>0</v>
      </c>
      <c r="I22" s="227">
        <v>0</v>
      </c>
    </row>
    <row r="23" spans="2:9" x14ac:dyDescent="0.25">
      <c r="B23" s="204">
        <v>17</v>
      </c>
      <c r="C23" s="229"/>
      <c r="D23" s="191"/>
      <c r="E23" s="201"/>
      <c r="F23" s="299">
        <v>0</v>
      </c>
      <c r="G23" s="201"/>
      <c r="H23" s="301">
        <v>0</v>
      </c>
      <c r="I23" s="227">
        <v>0</v>
      </c>
    </row>
    <row r="24" spans="2:9" x14ac:dyDescent="0.25">
      <c r="B24" s="204">
        <v>18</v>
      </c>
      <c r="C24" s="229"/>
      <c r="D24" s="191"/>
      <c r="E24" s="201"/>
      <c r="F24" s="299">
        <v>0</v>
      </c>
      <c r="G24" s="201"/>
      <c r="H24" s="301">
        <v>0</v>
      </c>
      <c r="I24" s="227">
        <v>0</v>
      </c>
    </row>
    <row r="25" spans="2:9" x14ac:dyDescent="0.25">
      <c r="B25" s="204">
        <v>19</v>
      </c>
      <c r="C25" s="229"/>
      <c r="D25" s="191"/>
      <c r="E25" s="201"/>
      <c r="F25" s="299">
        <v>0</v>
      </c>
      <c r="G25" s="201"/>
      <c r="H25" s="301">
        <v>0</v>
      </c>
      <c r="I25" s="227">
        <v>0</v>
      </c>
    </row>
    <row r="26" spans="2:9" x14ac:dyDescent="0.25">
      <c r="B26" s="204">
        <v>20</v>
      </c>
      <c r="C26" s="229"/>
      <c r="D26" s="191"/>
      <c r="E26" s="201"/>
      <c r="F26" s="299">
        <v>0</v>
      </c>
      <c r="G26" s="201"/>
      <c r="H26" s="301">
        <v>0</v>
      </c>
      <c r="I26" s="227">
        <v>0</v>
      </c>
    </row>
    <row r="27" spans="2:9" x14ac:dyDescent="0.25">
      <c r="B27" s="204">
        <v>21</v>
      </c>
      <c r="C27" s="229"/>
      <c r="D27" s="191"/>
      <c r="E27" s="201"/>
      <c r="F27" s="299">
        <v>0</v>
      </c>
      <c r="G27" s="201"/>
      <c r="H27" s="301">
        <v>0</v>
      </c>
      <c r="I27" s="227">
        <v>0</v>
      </c>
    </row>
    <row r="28" spans="2:9" x14ac:dyDescent="0.25">
      <c r="B28" s="204">
        <v>22</v>
      </c>
      <c r="C28" s="229"/>
      <c r="D28" s="191"/>
      <c r="E28" s="201"/>
      <c r="F28" s="299">
        <v>0</v>
      </c>
      <c r="G28" s="201"/>
      <c r="H28" s="301">
        <v>0</v>
      </c>
      <c r="I28" s="227">
        <v>0</v>
      </c>
    </row>
    <row r="29" spans="2:9" x14ac:dyDescent="0.25">
      <c r="B29" s="204">
        <v>23</v>
      </c>
      <c r="C29" s="229"/>
      <c r="D29" s="191"/>
      <c r="E29" s="201"/>
      <c r="F29" s="299">
        <v>0</v>
      </c>
      <c r="G29" s="201"/>
      <c r="H29" s="301">
        <v>0</v>
      </c>
      <c r="I29" s="227">
        <v>0</v>
      </c>
    </row>
    <row r="30" spans="2:9" x14ac:dyDescent="0.25">
      <c r="B30" s="204">
        <v>24</v>
      </c>
      <c r="C30" s="229"/>
      <c r="D30" s="191"/>
      <c r="E30" s="201"/>
      <c r="F30" s="299">
        <v>0</v>
      </c>
      <c r="G30" s="201"/>
      <c r="H30" s="301">
        <v>0</v>
      </c>
      <c r="I30" s="227">
        <v>0</v>
      </c>
    </row>
    <row r="31" spans="2:9" x14ac:dyDescent="0.25">
      <c r="B31" s="204">
        <v>25</v>
      </c>
      <c r="C31" s="229"/>
      <c r="D31" s="191"/>
      <c r="E31" s="201"/>
      <c r="F31" s="299">
        <v>0</v>
      </c>
      <c r="G31" s="201"/>
      <c r="H31" s="301">
        <v>0</v>
      </c>
      <c r="I31" s="227">
        <v>0</v>
      </c>
    </row>
    <row r="32" spans="2:9" x14ac:dyDescent="0.25">
      <c r="B32" s="204">
        <v>26</v>
      </c>
      <c r="C32" s="229"/>
      <c r="D32" s="191"/>
      <c r="E32" s="201"/>
      <c r="F32" s="299">
        <v>0</v>
      </c>
      <c r="G32" s="201"/>
      <c r="H32" s="301">
        <v>0</v>
      </c>
      <c r="I32" s="227">
        <v>0</v>
      </c>
    </row>
    <row r="33" spans="2:9" x14ac:dyDescent="0.25">
      <c r="B33" s="204">
        <v>27</v>
      </c>
      <c r="C33" s="229"/>
      <c r="D33" s="191"/>
      <c r="E33" s="201"/>
      <c r="F33" s="299">
        <v>0</v>
      </c>
      <c r="G33" s="201"/>
      <c r="H33" s="301">
        <v>0</v>
      </c>
      <c r="I33" s="227">
        <v>0</v>
      </c>
    </row>
    <row r="34" spans="2:9" x14ac:dyDescent="0.25">
      <c r="B34" s="204">
        <v>28</v>
      </c>
      <c r="C34" s="229"/>
      <c r="D34" s="191"/>
      <c r="E34" s="201"/>
      <c r="F34" s="299">
        <v>0</v>
      </c>
      <c r="G34" s="201"/>
      <c r="H34" s="301">
        <v>0</v>
      </c>
      <c r="I34" s="227">
        <v>0</v>
      </c>
    </row>
    <row r="35" spans="2:9" x14ac:dyDescent="0.25">
      <c r="B35" s="204">
        <v>29</v>
      </c>
      <c r="C35" s="229"/>
      <c r="D35" s="191"/>
      <c r="E35" s="201"/>
      <c r="F35" s="299">
        <v>0</v>
      </c>
      <c r="G35" s="201"/>
      <c r="H35" s="301">
        <v>0</v>
      </c>
      <c r="I35" s="227">
        <v>0</v>
      </c>
    </row>
    <row r="36" spans="2:9" ht="13" thickBot="1" x14ac:dyDescent="0.3">
      <c r="B36" s="205">
        <v>30</v>
      </c>
      <c r="C36" s="239"/>
      <c r="D36" s="196"/>
      <c r="E36" s="202"/>
      <c r="F36" s="299">
        <v>0</v>
      </c>
      <c r="G36" s="202"/>
      <c r="H36" s="301">
        <v>0</v>
      </c>
      <c r="I36" s="228">
        <v>0</v>
      </c>
    </row>
    <row r="37" spans="2:9" ht="13.5" thickBot="1" x14ac:dyDescent="0.35">
      <c r="B37" s="804" t="s">
        <v>138</v>
      </c>
      <c r="C37" s="805"/>
      <c r="D37" s="805"/>
      <c r="E37" s="306">
        <f t="shared" ref="E37:H37" si="0">SUM(E7:E36)</f>
        <v>10000000</v>
      </c>
      <c r="F37" s="306">
        <f t="shared" si="0"/>
        <v>2.5000000000000001E-2</v>
      </c>
      <c r="G37" s="306">
        <f t="shared" si="0"/>
        <v>250000</v>
      </c>
      <c r="H37" s="306">
        <f t="shared" si="0"/>
        <v>9.6600000000000002E-3</v>
      </c>
      <c r="I37" s="306">
        <f>SUM(I7:I36)</f>
        <v>96600</v>
      </c>
    </row>
  </sheetData>
  <mergeCells count="3">
    <mergeCell ref="B1:C3"/>
    <mergeCell ref="D1:H3"/>
    <mergeCell ref="B37:D37"/>
  </mergeCells>
  <pageMargins left="0.7" right="0.7" top="0.75" bottom="0.75" header="0.3" footer="0.3"/>
  <pageSetup scale="53" orientation="portrait" horizontalDpi="4294967292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2FA66"/>
  </sheetPr>
  <dimension ref="B1:Q39"/>
  <sheetViews>
    <sheetView showGridLines="0" topLeftCell="E1" zoomScaleNormal="100" zoomScaleSheetLayoutView="100" workbookViewId="0">
      <selection activeCell="Q1" sqref="Q1"/>
    </sheetView>
  </sheetViews>
  <sheetFormatPr baseColWidth="10" defaultRowHeight="12.5" x14ac:dyDescent="0.25"/>
  <cols>
    <col min="1" max="1" width="3.7265625" customWidth="1"/>
    <col min="2" max="4" width="11.453125" style="190"/>
    <col min="5" max="5" width="14.7265625" style="190" customWidth="1"/>
    <col min="6" max="6" width="16.7265625" style="190" customWidth="1"/>
    <col min="7" max="8" width="13.1796875" style="190" customWidth="1"/>
    <col min="9" max="9" width="13.1796875" style="190" bestFit="1" customWidth="1"/>
    <col min="10" max="10" width="14.54296875" customWidth="1"/>
    <col min="11" max="11" width="3.54296875" customWidth="1"/>
    <col min="12" max="12" width="30.54296875" bestFit="1" customWidth="1"/>
    <col min="13" max="13" width="15.81640625" customWidth="1"/>
    <col min="14" max="14" width="4.7265625" bestFit="1" customWidth="1"/>
    <col min="15" max="15" width="3.54296875" customWidth="1"/>
    <col min="16" max="16" width="21.453125" style="190" customWidth="1"/>
    <col min="17" max="17" width="23.1796875" customWidth="1"/>
  </cols>
  <sheetData>
    <row r="1" spans="2:17" ht="26.15" customHeight="1" x14ac:dyDescent="0.25">
      <c r="B1" s="837"/>
      <c r="C1" s="837"/>
      <c r="D1" s="837"/>
      <c r="E1" s="836" t="s">
        <v>222</v>
      </c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427" t="s">
        <v>407</v>
      </c>
    </row>
    <row r="2" spans="2:17" ht="26.15" customHeight="1" x14ac:dyDescent="0.25">
      <c r="B2" s="837"/>
      <c r="C2" s="837"/>
      <c r="D2" s="837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426" t="s">
        <v>402</v>
      </c>
    </row>
    <row r="3" spans="2:17" ht="26.15" customHeight="1" x14ac:dyDescent="0.25">
      <c r="B3" s="837"/>
      <c r="C3" s="837"/>
      <c r="D3" s="837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36"/>
      <c r="Q3" s="427" t="s">
        <v>404</v>
      </c>
    </row>
    <row r="4" spans="2:17" ht="13" thickBot="1" x14ac:dyDescent="0.3"/>
    <row r="5" spans="2:17" ht="15" thickBot="1" x14ac:dyDescent="0.35">
      <c r="B5" s="815" t="s">
        <v>132</v>
      </c>
      <c r="C5" s="816"/>
      <c r="D5" s="816"/>
      <c r="E5" s="817"/>
      <c r="F5" s="364"/>
      <c r="G5" s="806" t="s">
        <v>142</v>
      </c>
      <c r="H5" s="807"/>
      <c r="I5" s="807"/>
      <c r="J5" s="810"/>
      <c r="L5" s="377" t="s">
        <v>355</v>
      </c>
      <c r="M5" s="378" t="s">
        <v>375</v>
      </c>
      <c r="N5" s="379">
        <v>0.35</v>
      </c>
      <c r="O5" s="380"/>
      <c r="P5" s="840" t="s">
        <v>387</v>
      </c>
      <c r="Q5" s="840"/>
    </row>
    <row r="6" spans="2:17" ht="15" thickBot="1" x14ac:dyDescent="0.35">
      <c r="B6" s="811" t="s">
        <v>134</v>
      </c>
      <c r="C6" s="812"/>
      <c r="D6" s="813">
        <v>5.4999999999999997E-3</v>
      </c>
      <c r="E6" s="814"/>
      <c r="F6" s="363"/>
      <c r="G6" s="232" t="s">
        <v>135</v>
      </c>
      <c r="H6" s="233" t="s">
        <v>133</v>
      </c>
      <c r="I6" s="234" t="s">
        <v>129</v>
      </c>
      <c r="J6" s="235" t="s">
        <v>137</v>
      </c>
      <c r="L6" s="382" t="s">
        <v>376</v>
      </c>
      <c r="M6" s="849">
        <v>33782000</v>
      </c>
      <c r="N6" s="850"/>
      <c r="O6" s="383"/>
      <c r="P6" s="384" t="s">
        <v>355</v>
      </c>
      <c r="Q6" s="384" t="s">
        <v>377</v>
      </c>
    </row>
    <row r="7" spans="2:17" ht="13.5" thickBot="1" x14ac:dyDescent="0.35">
      <c r="B7" s="232" t="s">
        <v>135</v>
      </c>
      <c r="C7" s="233" t="s">
        <v>133</v>
      </c>
      <c r="D7" s="234" t="s">
        <v>136</v>
      </c>
      <c r="E7" s="235" t="s">
        <v>137</v>
      </c>
      <c r="F7" s="364"/>
      <c r="G7" s="198">
        <v>1</v>
      </c>
      <c r="H7" s="199">
        <v>0</v>
      </c>
      <c r="I7" s="200">
        <f t="shared" ref="I7:I12" si="0">+H7*$D$6</f>
        <v>0</v>
      </c>
      <c r="J7" s="206">
        <v>0</v>
      </c>
      <c r="L7" s="385" t="s">
        <v>214</v>
      </c>
      <c r="M7" s="841">
        <f>+ROUND(M6*N5,-3)</f>
        <v>11824000</v>
      </c>
      <c r="N7" s="842"/>
      <c r="O7" s="386"/>
      <c r="P7" s="414" t="s">
        <v>387</v>
      </c>
      <c r="Q7" s="387">
        <v>8306000</v>
      </c>
    </row>
    <row r="8" spans="2:17" ht="13" thickBot="1" x14ac:dyDescent="0.3">
      <c r="B8" s="198">
        <v>1</v>
      </c>
      <c r="C8" s="199">
        <v>0</v>
      </c>
      <c r="D8" s="200">
        <f t="shared" ref="D8:D19" si="1">+C8*$D$6</f>
        <v>0</v>
      </c>
      <c r="E8" s="206">
        <v>0</v>
      </c>
      <c r="F8" s="375"/>
      <c r="G8" s="194">
        <v>2</v>
      </c>
      <c r="H8" s="193">
        <v>0</v>
      </c>
      <c r="I8" s="201">
        <f t="shared" si="0"/>
        <v>0</v>
      </c>
      <c r="J8" s="207">
        <v>0</v>
      </c>
      <c r="L8" s="412" t="s">
        <v>380</v>
      </c>
      <c r="M8" s="851">
        <v>0</v>
      </c>
      <c r="N8" s="852"/>
      <c r="O8" s="386"/>
      <c r="P8" s="415" t="s">
        <v>388</v>
      </c>
      <c r="Q8" s="388">
        <f>+N46</f>
        <v>0</v>
      </c>
    </row>
    <row r="9" spans="2:17" ht="15" thickBot="1" x14ac:dyDescent="0.3">
      <c r="B9" s="194">
        <v>2</v>
      </c>
      <c r="C9" s="193">
        <v>0</v>
      </c>
      <c r="D9" s="201">
        <f t="shared" si="1"/>
        <v>0</v>
      </c>
      <c r="E9" s="207">
        <v>0</v>
      </c>
      <c r="F9" s="375"/>
      <c r="G9" s="194">
        <v>3</v>
      </c>
      <c r="H9" s="193">
        <v>0</v>
      </c>
      <c r="I9" s="201">
        <f t="shared" si="0"/>
        <v>0</v>
      </c>
      <c r="J9" s="207">
        <v>0</v>
      </c>
      <c r="L9" s="413" t="s">
        <v>394</v>
      </c>
      <c r="M9" s="853">
        <v>0</v>
      </c>
      <c r="N9" s="854"/>
      <c r="O9" s="389"/>
      <c r="P9" s="416" t="s">
        <v>378</v>
      </c>
      <c r="Q9" s="390">
        <f>+Q7+Q8</f>
        <v>8306000</v>
      </c>
    </row>
    <row r="10" spans="2:17" ht="15" thickBot="1" x14ac:dyDescent="0.3">
      <c r="B10" s="194">
        <v>3</v>
      </c>
      <c r="C10" s="193">
        <v>0</v>
      </c>
      <c r="D10" s="201">
        <f t="shared" si="1"/>
        <v>0</v>
      </c>
      <c r="E10" s="207">
        <v>0</v>
      </c>
      <c r="F10" s="375"/>
      <c r="G10" s="194">
        <v>4</v>
      </c>
      <c r="H10" s="193">
        <v>0</v>
      </c>
      <c r="I10" s="201">
        <f t="shared" si="0"/>
        <v>0</v>
      </c>
      <c r="J10" s="207">
        <v>0</v>
      </c>
      <c r="L10" s="413" t="s">
        <v>395</v>
      </c>
      <c r="M10" s="841">
        <f>+Q8</f>
        <v>0</v>
      </c>
      <c r="N10" s="842"/>
      <c r="O10" s="386"/>
      <c r="P10" s="394" t="s">
        <v>379</v>
      </c>
      <c r="Q10" s="391">
        <v>0.75</v>
      </c>
    </row>
    <row r="11" spans="2:17" ht="15" thickBot="1" x14ac:dyDescent="0.3">
      <c r="B11" s="194">
        <v>4</v>
      </c>
      <c r="C11" s="193">
        <v>0</v>
      </c>
      <c r="D11" s="201">
        <f t="shared" si="1"/>
        <v>0</v>
      </c>
      <c r="E11" s="207">
        <v>0</v>
      </c>
      <c r="F11" s="375"/>
      <c r="G11" s="194">
        <v>5</v>
      </c>
      <c r="H11" s="193">
        <v>0</v>
      </c>
      <c r="I11" s="201">
        <f t="shared" si="0"/>
        <v>0</v>
      </c>
      <c r="J11" s="207">
        <v>0</v>
      </c>
      <c r="L11" s="413" t="s">
        <v>396</v>
      </c>
      <c r="M11" s="841">
        <f>+Q7</f>
        <v>8306000</v>
      </c>
      <c r="N11" s="842"/>
      <c r="O11" s="386"/>
      <c r="P11" s="392" t="s">
        <v>281</v>
      </c>
      <c r="Q11" s="392" t="s">
        <v>377</v>
      </c>
    </row>
    <row r="12" spans="2:17" ht="13" thickBot="1" x14ac:dyDescent="0.3">
      <c r="B12" s="194">
        <v>5</v>
      </c>
      <c r="C12" s="193">
        <v>0</v>
      </c>
      <c r="D12" s="201">
        <f t="shared" si="1"/>
        <v>0</v>
      </c>
      <c r="E12" s="207">
        <v>0</v>
      </c>
      <c r="F12" s="375"/>
      <c r="G12" s="194">
        <v>6</v>
      </c>
      <c r="H12" s="193">
        <v>0</v>
      </c>
      <c r="I12" s="201">
        <f t="shared" si="0"/>
        <v>0</v>
      </c>
      <c r="J12" s="207">
        <v>0</v>
      </c>
      <c r="L12" s="412" t="s">
        <v>397</v>
      </c>
      <c r="M12" s="843">
        <v>0</v>
      </c>
      <c r="N12" s="844"/>
      <c r="O12" s="386"/>
      <c r="P12" s="417">
        <f>IF(Q15&gt;0,Q18,Q16)</f>
        <v>15516000</v>
      </c>
      <c r="Q12" s="388">
        <f>+ROUND(P12*Q10-(Q9),-3)</f>
        <v>3331000</v>
      </c>
    </row>
    <row r="13" spans="2:17" ht="15" thickBot="1" x14ac:dyDescent="0.35">
      <c r="B13" s="194">
        <v>6</v>
      </c>
      <c r="C13" s="193">
        <v>0</v>
      </c>
      <c r="D13" s="201">
        <f t="shared" si="1"/>
        <v>0</v>
      </c>
      <c r="E13" s="207">
        <v>0</v>
      </c>
      <c r="F13" s="375"/>
      <c r="G13" s="236" t="s">
        <v>138</v>
      </c>
      <c r="H13" s="237">
        <f>SUM(H7:H12)</f>
        <v>0</v>
      </c>
      <c r="I13" s="237">
        <f>SUM(I7:I12)</f>
        <v>0</v>
      </c>
      <c r="J13" s="238">
        <f>SUM(J7:J12)</f>
        <v>0</v>
      </c>
      <c r="L13" s="393" t="s">
        <v>213</v>
      </c>
      <c r="M13" s="845">
        <f>+M7-M8-M9-M11-M10+M12</f>
        <v>3518000</v>
      </c>
      <c r="N13" s="846"/>
      <c r="O13" s="395"/>
      <c r="P13" s="395"/>
      <c r="Q13" s="395"/>
    </row>
    <row r="14" spans="2:17" ht="15" thickBot="1" x14ac:dyDescent="0.3">
      <c r="B14" s="194">
        <v>7</v>
      </c>
      <c r="C14" s="193">
        <v>0</v>
      </c>
      <c r="D14" s="201">
        <f t="shared" si="1"/>
        <v>0</v>
      </c>
      <c r="E14" s="207">
        <v>0</v>
      </c>
      <c r="F14" s="375"/>
      <c r="G14" s="375"/>
      <c r="H14" s="375"/>
      <c r="I14" s="360"/>
      <c r="L14" s="381" t="s">
        <v>381</v>
      </c>
      <c r="M14" s="847">
        <f>IF(M13&lt;0,0,M13)</f>
        <v>3518000</v>
      </c>
      <c r="N14" s="848"/>
      <c r="O14" s="396"/>
      <c r="P14" s="840" t="s">
        <v>382</v>
      </c>
      <c r="Q14" s="840"/>
    </row>
    <row r="15" spans="2:17" ht="13" thickBot="1" x14ac:dyDescent="0.3">
      <c r="B15" s="194">
        <v>8</v>
      </c>
      <c r="C15" s="193">
        <v>0</v>
      </c>
      <c r="D15" s="201">
        <f t="shared" si="1"/>
        <v>0</v>
      </c>
      <c r="E15" s="207">
        <v>0</v>
      </c>
      <c r="F15" s="375"/>
      <c r="G15" s="375"/>
      <c r="H15" s="375"/>
      <c r="I15" s="360"/>
      <c r="L15" s="396"/>
      <c r="M15" s="396"/>
      <c r="N15" s="396"/>
      <c r="O15" s="396"/>
      <c r="P15" s="418" t="s">
        <v>398</v>
      </c>
      <c r="Q15" s="397">
        <f>+M23</f>
        <v>19208000</v>
      </c>
    </row>
    <row r="16" spans="2:17" ht="13.5" thickBot="1" x14ac:dyDescent="0.35">
      <c r="B16" s="194">
        <v>9</v>
      </c>
      <c r="C16" s="193">
        <v>0</v>
      </c>
      <c r="D16" s="201">
        <f t="shared" si="1"/>
        <v>0</v>
      </c>
      <c r="E16" s="207">
        <v>0</v>
      </c>
      <c r="F16" s="375"/>
      <c r="G16" s="806" t="s">
        <v>143</v>
      </c>
      <c r="H16" s="807"/>
      <c r="I16" s="807"/>
      <c r="J16" s="810"/>
      <c r="L16" s="396"/>
      <c r="M16" s="396"/>
      <c r="N16" s="396"/>
      <c r="O16" s="396"/>
      <c r="P16" s="418" t="s">
        <v>399</v>
      </c>
      <c r="Q16" s="397">
        <f>+M7</f>
        <v>11824000</v>
      </c>
    </row>
    <row r="17" spans="2:17" ht="15" thickBot="1" x14ac:dyDescent="0.35">
      <c r="B17" s="194">
        <v>10</v>
      </c>
      <c r="C17" s="193">
        <v>0</v>
      </c>
      <c r="D17" s="201">
        <f t="shared" si="1"/>
        <v>0</v>
      </c>
      <c r="E17" s="207">
        <v>0</v>
      </c>
      <c r="F17" s="375"/>
      <c r="G17" s="232" t="s">
        <v>135</v>
      </c>
      <c r="H17" s="233" t="s">
        <v>133</v>
      </c>
      <c r="I17" s="234" t="s">
        <v>127</v>
      </c>
      <c r="J17" s="235" t="s">
        <v>137</v>
      </c>
      <c r="L17" s="381" t="s">
        <v>389</v>
      </c>
      <c r="M17" s="826" t="s">
        <v>384</v>
      </c>
      <c r="N17" s="827"/>
      <c r="O17" s="398"/>
      <c r="P17" s="419" t="s">
        <v>138</v>
      </c>
      <c r="Q17" s="399">
        <f>+Q15+Q16</f>
        <v>31032000</v>
      </c>
    </row>
    <row r="18" spans="2:17" ht="15" thickBot="1" x14ac:dyDescent="0.3">
      <c r="B18" s="194">
        <v>11</v>
      </c>
      <c r="C18" s="193">
        <v>0</v>
      </c>
      <c r="D18" s="201">
        <f t="shared" si="1"/>
        <v>0</v>
      </c>
      <c r="E18" s="207">
        <v>0</v>
      </c>
      <c r="F18" s="375"/>
      <c r="G18" s="198">
        <v>1</v>
      </c>
      <c r="H18" s="199">
        <v>0</v>
      </c>
      <c r="I18" s="200">
        <f>+H18*$D$6</f>
        <v>0</v>
      </c>
      <c r="J18" s="206">
        <v>0</v>
      </c>
      <c r="L18" s="401">
        <v>542668000</v>
      </c>
      <c r="M18" s="828">
        <f>+M6*100/L18</f>
        <v>6.2251689799287959</v>
      </c>
      <c r="N18" s="829"/>
      <c r="O18" s="400"/>
      <c r="P18" s="419" t="s">
        <v>383</v>
      </c>
      <c r="Q18" s="399">
        <f>+ROUND(Q17/2,-3)</f>
        <v>15516000</v>
      </c>
    </row>
    <row r="19" spans="2:17" ht="13.5" thickBot="1" x14ac:dyDescent="0.35">
      <c r="B19" s="195">
        <v>12</v>
      </c>
      <c r="C19" s="197">
        <v>0</v>
      </c>
      <c r="D19" s="202">
        <f t="shared" si="1"/>
        <v>0</v>
      </c>
      <c r="E19" s="208">
        <v>0</v>
      </c>
      <c r="F19" s="375"/>
      <c r="G19" s="236" t="s">
        <v>138</v>
      </c>
      <c r="H19" s="237">
        <f>SUM(H18:H18)</f>
        <v>0</v>
      </c>
      <c r="I19" s="237">
        <f>SUM(I18:I18)</f>
        <v>0</v>
      </c>
      <c r="J19" s="238">
        <f>SUM(J18:J18)</f>
        <v>0</v>
      </c>
      <c r="L19" s="396"/>
      <c r="M19" s="396"/>
      <c r="N19" s="396"/>
      <c r="O19" s="396"/>
      <c r="P19" s="420"/>
      <c r="Q19" s="396"/>
    </row>
    <row r="20" spans="2:17" ht="13.5" thickBot="1" x14ac:dyDescent="0.35">
      <c r="B20" s="236" t="s">
        <v>138</v>
      </c>
      <c r="C20" s="237">
        <f>SUM(C8:C19)</f>
        <v>0</v>
      </c>
      <c r="D20" s="237">
        <f>SUM(D8:D19)</f>
        <v>0</v>
      </c>
      <c r="E20" s="238">
        <f>SUM(E8:E19)</f>
        <v>0</v>
      </c>
      <c r="F20" s="365"/>
      <c r="G20" s="365"/>
      <c r="H20" s="365"/>
      <c r="I20" s="365"/>
      <c r="L20" s="409" t="s">
        <v>390</v>
      </c>
      <c r="M20" s="830">
        <v>881571000</v>
      </c>
      <c r="N20" s="831"/>
      <c r="O20" s="396"/>
      <c r="P20" s="421">
        <f>+M20</f>
        <v>881571000</v>
      </c>
      <c r="Q20" s="402">
        <f>+M21</f>
        <v>54880000</v>
      </c>
    </row>
    <row r="21" spans="2:17" ht="13" thickBot="1" x14ac:dyDescent="0.3">
      <c r="L21" s="410" t="s">
        <v>391</v>
      </c>
      <c r="M21" s="832">
        <v>54880000</v>
      </c>
      <c r="N21" s="833"/>
      <c r="O21" s="396"/>
      <c r="P21" s="421">
        <f>+L18</f>
        <v>542668000</v>
      </c>
      <c r="Q21" s="402">
        <f>+Q20*P21/P20</f>
        <v>33782440.484090336</v>
      </c>
    </row>
    <row r="22" spans="2:17" ht="13" thickBot="1" x14ac:dyDescent="0.3">
      <c r="L22" s="411" t="s">
        <v>392</v>
      </c>
      <c r="M22" s="834">
        <f>+M21*100/M20</f>
        <v>6.2252501500162776</v>
      </c>
      <c r="N22" s="835"/>
      <c r="O22" s="396"/>
      <c r="P22" s="420"/>
      <c r="Q22" s="402">
        <f>+M6-Q21</f>
        <v>-440.48409033566713</v>
      </c>
    </row>
    <row r="23" spans="2:17" ht="13.5" thickBot="1" x14ac:dyDescent="0.35">
      <c r="B23" s="806" t="s">
        <v>139</v>
      </c>
      <c r="C23" s="807"/>
      <c r="D23" s="808"/>
      <c r="E23" s="807"/>
      <c r="F23" s="809"/>
      <c r="G23" s="809"/>
      <c r="H23" s="809"/>
      <c r="I23" s="810"/>
      <c r="L23" s="409" t="s">
        <v>393</v>
      </c>
      <c r="M23" s="838">
        <v>19208000</v>
      </c>
      <c r="N23" s="839"/>
      <c r="O23" s="396"/>
      <c r="P23" s="420"/>
      <c r="Q23" s="396"/>
    </row>
    <row r="24" spans="2:17" ht="13.5" thickBot="1" x14ac:dyDescent="0.35">
      <c r="B24" s="236" t="s">
        <v>135</v>
      </c>
      <c r="C24" s="369" t="s">
        <v>133</v>
      </c>
      <c r="D24" s="370" t="s">
        <v>372</v>
      </c>
      <c r="E24" s="370" t="s">
        <v>373</v>
      </c>
      <c r="F24" s="370" t="s">
        <v>140</v>
      </c>
      <c r="G24" s="369" t="s">
        <v>372</v>
      </c>
      <c r="H24" s="361" t="s">
        <v>374</v>
      </c>
      <c r="I24" s="362" t="s">
        <v>137</v>
      </c>
      <c r="L24" s="396"/>
      <c r="M24" s="396"/>
      <c r="N24" s="396"/>
      <c r="O24" s="396"/>
    </row>
    <row r="25" spans="2:17" x14ac:dyDescent="0.25">
      <c r="B25" s="198">
        <v>1</v>
      </c>
      <c r="C25" s="199">
        <v>0</v>
      </c>
      <c r="D25" s="298">
        <v>0</v>
      </c>
      <c r="E25" s="200">
        <f>+C25-D25</f>
        <v>0</v>
      </c>
      <c r="F25" s="200">
        <f>+D25*$D$6</f>
        <v>0</v>
      </c>
      <c r="G25" s="199"/>
      <c r="H25" s="199">
        <f>+F25-G25</f>
        <v>0</v>
      </c>
      <c r="I25" s="366">
        <v>0</v>
      </c>
      <c r="L25" s="396"/>
      <c r="M25" s="396"/>
      <c r="N25" s="396"/>
      <c r="O25" s="396"/>
    </row>
    <row r="26" spans="2:17" ht="15.5" x14ac:dyDescent="0.25">
      <c r="B26" s="194">
        <v>2</v>
      </c>
      <c r="C26" s="193">
        <v>0</v>
      </c>
      <c r="D26" s="201">
        <v>0</v>
      </c>
      <c r="E26" s="200">
        <f t="shared" ref="E26:E30" si="2">+C26-D26</f>
        <v>0</v>
      </c>
      <c r="F26" s="201">
        <f t="shared" ref="F26:F30" si="3">+D26*$D$6</f>
        <v>0</v>
      </c>
      <c r="G26" s="368"/>
      <c r="H26" s="199">
        <f t="shared" ref="H26:H30" si="4">+F26-G26</f>
        <v>0</v>
      </c>
      <c r="I26" s="367">
        <v>0</v>
      </c>
      <c r="L26" s="396"/>
      <c r="M26" s="396"/>
      <c r="N26" s="396"/>
      <c r="O26" s="403"/>
    </row>
    <row r="27" spans="2:17" ht="15.5" x14ac:dyDescent="0.25">
      <c r="B27" s="194">
        <v>3</v>
      </c>
      <c r="C27" s="193">
        <v>0</v>
      </c>
      <c r="D27" s="201">
        <v>0</v>
      </c>
      <c r="E27" s="200">
        <f t="shared" si="2"/>
        <v>0</v>
      </c>
      <c r="F27" s="201">
        <f t="shared" si="3"/>
        <v>0</v>
      </c>
      <c r="G27" s="368"/>
      <c r="H27" s="199">
        <f t="shared" si="4"/>
        <v>0</v>
      </c>
      <c r="I27" s="367">
        <v>0</v>
      </c>
      <c r="L27" s="396"/>
      <c r="M27" s="396"/>
      <c r="N27" s="396"/>
      <c r="O27" s="403"/>
      <c r="P27" s="420"/>
      <c r="Q27" s="402"/>
    </row>
    <row r="28" spans="2:17" ht="14.5" x14ac:dyDescent="0.25">
      <c r="B28" s="194">
        <v>4</v>
      </c>
      <c r="C28" s="193">
        <v>0</v>
      </c>
      <c r="D28" s="201">
        <v>0</v>
      </c>
      <c r="E28" s="200">
        <f t="shared" si="2"/>
        <v>0</v>
      </c>
      <c r="F28" s="201">
        <f t="shared" si="3"/>
        <v>0</v>
      </c>
      <c r="G28" s="368"/>
      <c r="H28" s="199">
        <f t="shared" si="4"/>
        <v>0</v>
      </c>
      <c r="I28" s="367">
        <v>0</v>
      </c>
      <c r="L28" s="396"/>
      <c r="M28" s="396"/>
      <c r="N28" s="396"/>
      <c r="O28" s="380"/>
      <c r="P28" s="420"/>
      <c r="Q28" s="396"/>
    </row>
    <row r="29" spans="2:17" ht="15" thickBot="1" x14ac:dyDescent="0.3">
      <c r="B29" s="194">
        <v>5</v>
      </c>
      <c r="C29" s="193">
        <v>0</v>
      </c>
      <c r="D29" s="201">
        <v>0</v>
      </c>
      <c r="E29" s="200">
        <f t="shared" si="2"/>
        <v>0</v>
      </c>
      <c r="F29" s="201">
        <f t="shared" si="3"/>
        <v>0</v>
      </c>
      <c r="G29" s="368"/>
      <c r="H29" s="199">
        <f t="shared" si="4"/>
        <v>0</v>
      </c>
      <c r="I29" s="367">
        <v>0</v>
      </c>
      <c r="L29" s="404"/>
      <c r="M29" s="405"/>
      <c r="N29" s="404"/>
      <c r="O29" s="396"/>
      <c r="P29" s="420"/>
      <c r="Q29" s="396"/>
    </row>
    <row r="30" spans="2:17" ht="13" thickBot="1" x14ac:dyDescent="0.3">
      <c r="B30" s="371">
        <v>6</v>
      </c>
      <c r="C30" s="372">
        <v>0</v>
      </c>
      <c r="D30" s="373"/>
      <c r="E30" s="200">
        <f t="shared" si="2"/>
        <v>0</v>
      </c>
      <c r="F30" s="373">
        <f t="shared" si="3"/>
        <v>0</v>
      </c>
      <c r="G30" s="372"/>
      <c r="H30" s="199">
        <f t="shared" si="4"/>
        <v>0</v>
      </c>
      <c r="I30" s="374">
        <v>0</v>
      </c>
      <c r="L30" s="818" t="s">
        <v>385</v>
      </c>
      <c r="M30" s="819"/>
      <c r="N30" s="406">
        <v>0.35</v>
      </c>
      <c r="O30" s="820">
        <f>+M23*N30+M23</f>
        <v>25930800</v>
      </c>
      <c r="P30" s="821"/>
      <c r="Q30" s="407">
        <f>+M7</f>
        <v>11824000</v>
      </c>
    </row>
    <row r="31" spans="2:17" ht="13.5" thickBot="1" x14ac:dyDescent="0.35">
      <c r="B31" s="236" t="s">
        <v>138</v>
      </c>
      <c r="C31" s="237">
        <f>SUM(C25:C30)</f>
        <v>0</v>
      </c>
      <c r="D31" s="237">
        <f>SUM(D25:D30)</f>
        <v>0</v>
      </c>
      <c r="E31" s="237">
        <f>SUM(E25:E30)</f>
        <v>0</v>
      </c>
      <c r="F31" s="237">
        <f>SUM(F25:F30)</f>
        <v>0</v>
      </c>
      <c r="G31" s="345"/>
      <c r="H31" s="345"/>
      <c r="I31" s="238">
        <f>SUM(I25:I30)</f>
        <v>0</v>
      </c>
      <c r="L31" s="822" t="s">
        <v>386</v>
      </c>
      <c r="M31" s="823"/>
      <c r="N31" s="408">
        <v>0.25</v>
      </c>
      <c r="O31" s="824">
        <f>+M23*N31+M23</f>
        <v>24010000</v>
      </c>
      <c r="P31" s="825"/>
      <c r="Q31" s="407">
        <f>+O31-M7</f>
        <v>12186000</v>
      </c>
    </row>
    <row r="33" spans="2:9" ht="13" thickBot="1" x14ac:dyDescent="0.3"/>
    <row r="34" spans="2:9" ht="13.5" thickBot="1" x14ac:dyDescent="0.35">
      <c r="B34" s="806" t="s">
        <v>141</v>
      </c>
      <c r="C34" s="807"/>
      <c r="D34" s="808"/>
      <c r="E34" s="807"/>
      <c r="F34" s="809"/>
      <c r="G34" s="809"/>
      <c r="H34" s="809"/>
      <c r="I34" s="810"/>
    </row>
    <row r="35" spans="2:9" ht="13.5" thickBot="1" x14ac:dyDescent="0.35">
      <c r="B35" s="236" t="s">
        <v>135</v>
      </c>
      <c r="C35" s="369" t="s">
        <v>133</v>
      </c>
      <c r="D35" s="370" t="s">
        <v>372</v>
      </c>
      <c r="E35" s="370" t="s">
        <v>373</v>
      </c>
      <c r="F35" s="370" t="s">
        <v>140</v>
      </c>
      <c r="G35" s="369" t="s">
        <v>372</v>
      </c>
      <c r="H35" s="361" t="s">
        <v>374</v>
      </c>
      <c r="I35" s="362" t="s">
        <v>137</v>
      </c>
    </row>
    <row r="36" spans="2:9" x14ac:dyDescent="0.25">
      <c r="B36" s="198">
        <v>1</v>
      </c>
      <c r="C36" s="199">
        <v>0</v>
      </c>
      <c r="D36" s="200"/>
      <c r="E36" s="200">
        <f>+C36-D36</f>
        <v>0</v>
      </c>
      <c r="F36" s="199">
        <f>+D36*$D$6</f>
        <v>0</v>
      </c>
      <c r="G36" s="199"/>
      <c r="H36" s="199">
        <f>+F36-G36</f>
        <v>0</v>
      </c>
      <c r="I36" s="366">
        <v>0</v>
      </c>
    </row>
    <row r="37" spans="2:9" x14ac:dyDescent="0.25">
      <c r="B37" s="194">
        <v>2</v>
      </c>
      <c r="C37" s="193">
        <v>0</v>
      </c>
      <c r="D37" s="201"/>
      <c r="E37" s="200">
        <f t="shared" ref="E37:E38" si="5">+C37-D37</f>
        <v>0</v>
      </c>
      <c r="F37" s="368">
        <f t="shared" ref="F37:F38" si="6">+D37*$D$6</f>
        <v>0</v>
      </c>
      <c r="G37" s="368"/>
      <c r="H37" s="199">
        <f>+F37-G37</f>
        <v>0</v>
      </c>
      <c r="I37" s="367">
        <v>0</v>
      </c>
    </row>
    <row r="38" spans="2:9" ht="13" thickBot="1" x14ac:dyDescent="0.3">
      <c r="B38" s="371">
        <v>3</v>
      </c>
      <c r="C38" s="372">
        <v>0</v>
      </c>
      <c r="D38" s="373"/>
      <c r="E38" s="376">
        <f t="shared" si="5"/>
        <v>0</v>
      </c>
      <c r="F38" s="372">
        <f t="shared" si="6"/>
        <v>0</v>
      </c>
      <c r="G38" s="372"/>
      <c r="H38" s="199">
        <f>+F38-G38</f>
        <v>0</v>
      </c>
      <c r="I38" s="374">
        <v>0</v>
      </c>
    </row>
    <row r="39" spans="2:9" ht="13.5" thickBot="1" x14ac:dyDescent="0.35">
      <c r="B39" s="236" t="s">
        <v>138</v>
      </c>
      <c r="C39" s="237">
        <f>SUM(C36:C38)</f>
        <v>0</v>
      </c>
      <c r="D39" s="237"/>
      <c r="E39" s="237">
        <f>SUM(E36:E38)</f>
        <v>0</v>
      </c>
      <c r="F39" s="237">
        <f>SUM(F36:F38)</f>
        <v>0</v>
      </c>
      <c r="G39" s="237"/>
      <c r="H39" s="237"/>
      <c r="I39" s="238">
        <f>SUM(I36:I38)</f>
        <v>0</v>
      </c>
    </row>
  </sheetData>
  <mergeCells count="30">
    <mergeCell ref="E1:P3"/>
    <mergeCell ref="B1:D3"/>
    <mergeCell ref="M23:N23"/>
    <mergeCell ref="P14:Q14"/>
    <mergeCell ref="M10:N10"/>
    <mergeCell ref="M11:N11"/>
    <mergeCell ref="M12:N12"/>
    <mergeCell ref="M13:N13"/>
    <mergeCell ref="M14:N14"/>
    <mergeCell ref="P5:Q5"/>
    <mergeCell ref="M6:N6"/>
    <mergeCell ref="M7:N7"/>
    <mergeCell ref="M8:N8"/>
    <mergeCell ref="M9:N9"/>
    <mergeCell ref="L30:M30"/>
    <mergeCell ref="O30:P30"/>
    <mergeCell ref="L31:M31"/>
    <mergeCell ref="O31:P31"/>
    <mergeCell ref="M17:N17"/>
    <mergeCell ref="M18:N18"/>
    <mergeCell ref="M20:N20"/>
    <mergeCell ref="M21:N21"/>
    <mergeCell ref="M22:N22"/>
    <mergeCell ref="B34:I34"/>
    <mergeCell ref="G5:J5"/>
    <mergeCell ref="G16:J16"/>
    <mergeCell ref="B6:C6"/>
    <mergeCell ref="D6:E6"/>
    <mergeCell ref="B23:I23"/>
    <mergeCell ref="B5:E5"/>
  </mergeCells>
  <pageMargins left="0.7" right="0.7" top="0.75" bottom="0.75" header="0.3" footer="0.3"/>
  <pageSetup orientation="landscape" horizontalDpi="4294967292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C1:AJ73"/>
  <sheetViews>
    <sheetView showGridLines="0" zoomScale="115" zoomScaleNormal="115" workbookViewId="0">
      <selection activeCell="A11" sqref="A11"/>
    </sheetView>
  </sheetViews>
  <sheetFormatPr baseColWidth="10" defaultRowHeight="12.5" x14ac:dyDescent="0.25"/>
  <cols>
    <col min="1" max="1" width="3.1796875" customWidth="1"/>
    <col min="2" max="2" width="1.7265625" customWidth="1"/>
    <col min="3" max="3" width="3" style="190" bestFit="1" customWidth="1"/>
    <col min="4" max="4" width="18.453125" style="190" customWidth="1"/>
    <col min="5" max="5" width="22.54296875" style="190" bestFit="1" customWidth="1"/>
    <col min="6" max="7" width="18.453125" style="190" customWidth="1"/>
    <col min="8" max="8" width="22.54296875" style="190" bestFit="1" customWidth="1"/>
    <col min="9" max="9" width="15" style="190" bestFit="1" customWidth="1"/>
    <col min="10" max="11" width="18.453125" style="190" customWidth="1"/>
    <col min="12" max="12" width="24.7265625" style="190" bestFit="1" customWidth="1"/>
    <col min="13" max="13" width="3.81640625" customWidth="1"/>
    <col min="36" max="36" width="17.7265625" style="190" hidden="1" customWidth="1"/>
  </cols>
  <sheetData>
    <row r="1" spans="3:36" ht="25" customHeight="1" x14ac:dyDescent="0.25">
      <c r="C1" s="837"/>
      <c r="D1" s="837"/>
      <c r="E1" s="863" t="s">
        <v>176</v>
      </c>
      <c r="F1" s="863"/>
      <c r="G1" s="863"/>
      <c r="H1" s="863"/>
      <c r="I1" s="863"/>
      <c r="J1" s="863"/>
      <c r="K1" s="863"/>
      <c r="L1" s="427" t="s">
        <v>408</v>
      </c>
    </row>
    <row r="2" spans="3:36" ht="25" customHeight="1" x14ac:dyDescent="0.25">
      <c r="C2" s="837"/>
      <c r="D2" s="837"/>
      <c r="E2" s="863"/>
      <c r="F2" s="863"/>
      <c r="G2" s="863"/>
      <c r="H2" s="863"/>
      <c r="I2" s="863"/>
      <c r="J2" s="863"/>
      <c r="K2" s="863"/>
      <c r="L2" s="426" t="s">
        <v>402</v>
      </c>
    </row>
    <row r="3" spans="3:36" ht="25" customHeight="1" x14ac:dyDescent="0.25">
      <c r="C3" s="837"/>
      <c r="D3" s="837"/>
      <c r="E3" s="863"/>
      <c r="F3" s="863"/>
      <c r="G3" s="863"/>
      <c r="H3" s="863"/>
      <c r="I3" s="863"/>
      <c r="J3" s="863"/>
      <c r="K3" s="863"/>
      <c r="L3" s="427" t="s">
        <v>404</v>
      </c>
    </row>
    <row r="4" spans="3:36" ht="13" thickBot="1" x14ac:dyDescent="0.3">
      <c r="C4" s="862"/>
      <c r="D4" s="862"/>
      <c r="E4" s="862"/>
      <c r="F4" s="862"/>
      <c r="G4" s="862"/>
      <c r="H4" s="862"/>
      <c r="I4" s="862"/>
      <c r="J4" s="862"/>
      <c r="K4" s="862"/>
      <c r="L4" s="862"/>
    </row>
    <row r="5" spans="3:36" ht="13.5" thickBot="1" x14ac:dyDescent="0.35">
      <c r="C5" s="213" t="s">
        <v>175</v>
      </c>
      <c r="D5" s="212" t="s">
        <v>147</v>
      </c>
      <c r="E5" s="210" t="s">
        <v>144</v>
      </c>
      <c r="F5" s="210" t="s">
        <v>145</v>
      </c>
      <c r="G5" s="214" t="s">
        <v>150</v>
      </c>
      <c r="H5" s="214" t="s">
        <v>148</v>
      </c>
      <c r="I5" s="214" t="s">
        <v>149</v>
      </c>
      <c r="J5" s="214" t="s">
        <v>151</v>
      </c>
      <c r="K5" s="210" t="s">
        <v>146</v>
      </c>
      <c r="L5" s="211" t="s">
        <v>152</v>
      </c>
    </row>
    <row r="6" spans="3:36" x14ac:dyDescent="0.25">
      <c r="C6" s="203">
        <v>1</v>
      </c>
      <c r="D6" s="215" t="s">
        <v>154</v>
      </c>
      <c r="E6" s="229" t="s">
        <v>180</v>
      </c>
      <c r="F6" s="229" t="s">
        <v>181</v>
      </c>
      <c r="G6" s="199">
        <v>500000000</v>
      </c>
      <c r="H6" s="199">
        <v>0</v>
      </c>
      <c r="I6" s="199">
        <v>55354000</v>
      </c>
      <c r="J6" s="199">
        <f>+G6-H6+I6</f>
        <v>555354000</v>
      </c>
      <c r="K6" s="216">
        <v>0.33</v>
      </c>
      <c r="L6" s="217">
        <f>+J6*K6</f>
        <v>183266820</v>
      </c>
    </row>
    <row r="7" spans="3:36" x14ac:dyDescent="0.25">
      <c r="C7" s="204">
        <v>2</v>
      </c>
      <c r="D7" s="218"/>
      <c r="E7" s="191"/>
      <c r="F7" s="191"/>
      <c r="G7" s="193">
        <v>0</v>
      </c>
      <c r="H7" s="193">
        <v>0</v>
      </c>
      <c r="I7" s="193">
        <v>0</v>
      </c>
      <c r="J7" s="199">
        <f t="shared" ref="J7:J34" si="0">+G7-H7+I7</f>
        <v>0</v>
      </c>
      <c r="K7" s="219">
        <v>0</v>
      </c>
      <c r="L7" s="217">
        <f t="shared" ref="L7:L35" si="1">+J7*K7</f>
        <v>0</v>
      </c>
      <c r="AJ7" s="209" t="s">
        <v>153</v>
      </c>
    </row>
    <row r="8" spans="3:36" x14ac:dyDescent="0.25">
      <c r="C8" s="204">
        <v>3</v>
      </c>
      <c r="D8" s="218"/>
      <c r="E8" s="191"/>
      <c r="F8" s="191"/>
      <c r="G8" s="193">
        <v>0</v>
      </c>
      <c r="H8" s="193">
        <v>0</v>
      </c>
      <c r="I8" s="193">
        <v>0</v>
      </c>
      <c r="J8" s="199">
        <f t="shared" si="0"/>
        <v>0</v>
      </c>
      <c r="K8" s="219">
        <v>0</v>
      </c>
      <c r="L8" s="217">
        <f t="shared" si="1"/>
        <v>0</v>
      </c>
      <c r="AJ8" s="209" t="s">
        <v>154</v>
      </c>
    </row>
    <row r="9" spans="3:36" x14ac:dyDescent="0.25">
      <c r="C9" s="204">
        <v>4</v>
      </c>
      <c r="D9" s="218"/>
      <c r="E9" s="191"/>
      <c r="F9" s="191"/>
      <c r="G9" s="193">
        <v>0</v>
      </c>
      <c r="H9" s="193">
        <v>0</v>
      </c>
      <c r="I9" s="193">
        <v>0</v>
      </c>
      <c r="J9" s="199">
        <f t="shared" si="0"/>
        <v>0</v>
      </c>
      <c r="K9" s="219">
        <v>0</v>
      </c>
      <c r="L9" s="217">
        <f t="shared" si="1"/>
        <v>0</v>
      </c>
      <c r="AJ9" s="209" t="s">
        <v>155</v>
      </c>
    </row>
    <row r="10" spans="3:36" x14ac:dyDescent="0.25">
      <c r="C10" s="204">
        <v>5</v>
      </c>
      <c r="D10" s="218"/>
      <c r="E10" s="191"/>
      <c r="F10" s="191"/>
      <c r="G10" s="193">
        <v>0</v>
      </c>
      <c r="H10" s="193">
        <v>0</v>
      </c>
      <c r="I10" s="193">
        <v>0</v>
      </c>
      <c r="J10" s="199">
        <f t="shared" si="0"/>
        <v>0</v>
      </c>
      <c r="K10" s="219">
        <v>0</v>
      </c>
      <c r="L10" s="217">
        <f t="shared" si="1"/>
        <v>0</v>
      </c>
      <c r="AJ10" s="209" t="s">
        <v>156</v>
      </c>
    </row>
    <row r="11" spans="3:36" x14ac:dyDescent="0.25">
      <c r="C11" s="204">
        <v>6</v>
      </c>
      <c r="D11" s="218"/>
      <c r="E11" s="191"/>
      <c r="F11" s="191"/>
      <c r="G11" s="193">
        <v>0</v>
      </c>
      <c r="H11" s="193">
        <v>0</v>
      </c>
      <c r="I11" s="193">
        <v>0</v>
      </c>
      <c r="J11" s="199">
        <f t="shared" si="0"/>
        <v>0</v>
      </c>
      <c r="K11" s="219">
        <v>0</v>
      </c>
      <c r="L11" s="217">
        <f t="shared" si="1"/>
        <v>0</v>
      </c>
      <c r="AJ11" s="209" t="s">
        <v>157</v>
      </c>
    </row>
    <row r="12" spans="3:36" x14ac:dyDescent="0.25">
      <c r="C12" s="204">
        <v>7</v>
      </c>
      <c r="D12" s="218"/>
      <c r="E12" s="191"/>
      <c r="F12" s="191"/>
      <c r="G12" s="193">
        <v>0</v>
      </c>
      <c r="H12" s="193">
        <v>0</v>
      </c>
      <c r="I12" s="193">
        <v>0</v>
      </c>
      <c r="J12" s="199">
        <f t="shared" si="0"/>
        <v>0</v>
      </c>
      <c r="K12" s="219">
        <v>0</v>
      </c>
      <c r="L12" s="217">
        <f t="shared" si="1"/>
        <v>0</v>
      </c>
      <c r="AJ12" s="209" t="s">
        <v>158</v>
      </c>
    </row>
    <row r="13" spans="3:36" x14ac:dyDescent="0.25">
      <c r="C13" s="204">
        <v>8</v>
      </c>
      <c r="D13" s="218"/>
      <c r="E13" s="191"/>
      <c r="F13" s="191"/>
      <c r="G13" s="193">
        <v>0</v>
      </c>
      <c r="H13" s="193">
        <v>0</v>
      </c>
      <c r="I13" s="193">
        <v>0</v>
      </c>
      <c r="J13" s="199">
        <f t="shared" si="0"/>
        <v>0</v>
      </c>
      <c r="K13" s="219">
        <v>0</v>
      </c>
      <c r="L13" s="217">
        <f t="shared" si="1"/>
        <v>0</v>
      </c>
      <c r="AJ13" s="209" t="s">
        <v>159</v>
      </c>
    </row>
    <row r="14" spans="3:36" x14ac:dyDescent="0.25">
      <c r="C14" s="204">
        <v>9</v>
      </c>
      <c r="D14" s="218"/>
      <c r="E14" s="191"/>
      <c r="F14" s="191"/>
      <c r="G14" s="193">
        <v>0</v>
      </c>
      <c r="H14" s="193">
        <v>0</v>
      </c>
      <c r="I14" s="193">
        <v>0</v>
      </c>
      <c r="J14" s="199">
        <f t="shared" si="0"/>
        <v>0</v>
      </c>
      <c r="K14" s="219">
        <v>0</v>
      </c>
      <c r="L14" s="217">
        <f t="shared" si="1"/>
        <v>0</v>
      </c>
      <c r="AJ14" s="209" t="s">
        <v>160</v>
      </c>
    </row>
    <row r="15" spans="3:36" x14ac:dyDescent="0.25">
      <c r="C15" s="204">
        <v>10</v>
      </c>
      <c r="D15" s="218"/>
      <c r="E15" s="191"/>
      <c r="F15" s="191"/>
      <c r="G15" s="193">
        <v>0</v>
      </c>
      <c r="H15" s="193">
        <v>0</v>
      </c>
      <c r="I15" s="193">
        <v>0</v>
      </c>
      <c r="J15" s="199">
        <f t="shared" si="0"/>
        <v>0</v>
      </c>
      <c r="K15" s="219">
        <v>0</v>
      </c>
      <c r="L15" s="217">
        <f t="shared" si="1"/>
        <v>0</v>
      </c>
      <c r="AJ15" s="209" t="s">
        <v>161</v>
      </c>
    </row>
    <row r="16" spans="3:36" x14ac:dyDescent="0.25">
      <c r="C16" s="204">
        <v>11</v>
      </c>
      <c r="D16" s="218"/>
      <c r="E16" s="191"/>
      <c r="F16" s="191"/>
      <c r="G16" s="193">
        <v>0</v>
      </c>
      <c r="H16" s="193">
        <v>0</v>
      </c>
      <c r="I16" s="193">
        <v>0</v>
      </c>
      <c r="J16" s="199">
        <f t="shared" si="0"/>
        <v>0</v>
      </c>
      <c r="K16" s="219">
        <v>0</v>
      </c>
      <c r="L16" s="217">
        <f t="shared" si="1"/>
        <v>0</v>
      </c>
      <c r="AJ16" s="209" t="s">
        <v>162</v>
      </c>
    </row>
    <row r="17" spans="3:36" x14ac:dyDescent="0.25">
      <c r="C17" s="204">
        <v>12</v>
      </c>
      <c r="D17" s="218"/>
      <c r="E17" s="191"/>
      <c r="F17" s="191"/>
      <c r="G17" s="193">
        <v>0</v>
      </c>
      <c r="H17" s="193">
        <v>0</v>
      </c>
      <c r="I17" s="193">
        <v>0</v>
      </c>
      <c r="J17" s="199">
        <f t="shared" si="0"/>
        <v>0</v>
      </c>
      <c r="K17" s="219">
        <v>0</v>
      </c>
      <c r="L17" s="217">
        <f t="shared" si="1"/>
        <v>0</v>
      </c>
      <c r="AJ17" s="209" t="s">
        <v>163</v>
      </c>
    </row>
    <row r="18" spans="3:36" x14ac:dyDescent="0.25">
      <c r="C18" s="204">
        <v>13</v>
      </c>
      <c r="D18" s="218"/>
      <c r="E18" s="191"/>
      <c r="F18" s="191"/>
      <c r="G18" s="193">
        <v>0</v>
      </c>
      <c r="H18" s="193">
        <v>0</v>
      </c>
      <c r="I18" s="193">
        <v>0</v>
      </c>
      <c r="J18" s="199">
        <f t="shared" si="0"/>
        <v>0</v>
      </c>
      <c r="K18" s="219">
        <v>0</v>
      </c>
      <c r="L18" s="217">
        <f t="shared" si="1"/>
        <v>0</v>
      </c>
      <c r="AJ18" s="209" t="s">
        <v>164</v>
      </c>
    </row>
    <row r="19" spans="3:36" x14ac:dyDescent="0.25">
      <c r="C19" s="204">
        <v>14</v>
      </c>
      <c r="D19" s="218"/>
      <c r="E19" s="191"/>
      <c r="F19" s="191"/>
      <c r="G19" s="193">
        <v>0</v>
      </c>
      <c r="H19" s="193">
        <v>0</v>
      </c>
      <c r="I19" s="193">
        <v>0</v>
      </c>
      <c r="J19" s="199">
        <f t="shared" si="0"/>
        <v>0</v>
      </c>
      <c r="K19" s="219">
        <v>0</v>
      </c>
      <c r="L19" s="217">
        <f t="shared" si="1"/>
        <v>0</v>
      </c>
      <c r="AJ19" s="209" t="s">
        <v>165</v>
      </c>
    </row>
    <row r="20" spans="3:36" x14ac:dyDescent="0.25">
      <c r="C20" s="204">
        <v>15</v>
      </c>
      <c r="D20" s="218"/>
      <c r="E20" s="191"/>
      <c r="F20" s="191"/>
      <c r="G20" s="193">
        <v>0</v>
      </c>
      <c r="H20" s="193">
        <v>0</v>
      </c>
      <c r="I20" s="193">
        <v>0</v>
      </c>
      <c r="J20" s="199">
        <f t="shared" si="0"/>
        <v>0</v>
      </c>
      <c r="K20" s="219">
        <v>0</v>
      </c>
      <c r="L20" s="217">
        <f t="shared" si="1"/>
        <v>0</v>
      </c>
      <c r="AJ20" s="209" t="s">
        <v>166</v>
      </c>
    </row>
    <row r="21" spans="3:36" x14ac:dyDescent="0.25">
      <c r="C21" s="204">
        <v>16</v>
      </c>
      <c r="D21" s="218"/>
      <c r="E21" s="191"/>
      <c r="F21" s="191"/>
      <c r="G21" s="193">
        <v>0</v>
      </c>
      <c r="H21" s="193">
        <v>0</v>
      </c>
      <c r="I21" s="193">
        <v>0</v>
      </c>
      <c r="J21" s="199">
        <f t="shared" si="0"/>
        <v>0</v>
      </c>
      <c r="K21" s="219">
        <v>0</v>
      </c>
      <c r="L21" s="217">
        <f t="shared" si="1"/>
        <v>0</v>
      </c>
      <c r="AJ21" s="209" t="s">
        <v>167</v>
      </c>
    </row>
    <row r="22" spans="3:36" x14ac:dyDescent="0.25">
      <c r="C22" s="204">
        <v>17</v>
      </c>
      <c r="D22" s="218"/>
      <c r="E22" s="191"/>
      <c r="F22" s="191"/>
      <c r="G22" s="193">
        <v>0</v>
      </c>
      <c r="H22" s="193">
        <v>0</v>
      </c>
      <c r="I22" s="193">
        <v>0</v>
      </c>
      <c r="J22" s="199">
        <f t="shared" si="0"/>
        <v>0</v>
      </c>
      <c r="K22" s="219">
        <v>0</v>
      </c>
      <c r="L22" s="217">
        <f t="shared" si="1"/>
        <v>0</v>
      </c>
      <c r="AJ22" s="209" t="s">
        <v>168</v>
      </c>
    </row>
    <row r="23" spans="3:36" x14ac:dyDescent="0.25">
      <c r="C23" s="204">
        <v>18</v>
      </c>
      <c r="D23" s="218"/>
      <c r="E23" s="191"/>
      <c r="F23" s="191"/>
      <c r="G23" s="193">
        <v>0</v>
      </c>
      <c r="H23" s="193">
        <v>0</v>
      </c>
      <c r="I23" s="193">
        <v>0</v>
      </c>
      <c r="J23" s="199">
        <f t="shared" si="0"/>
        <v>0</v>
      </c>
      <c r="K23" s="219">
        <v>0</v>
      </c>
      <c r="L23" s="217">
        <f t="shared" si="1"/>
        <v>0</v>
      </c>
      <c r="AJ23" s="209" t="s">
        <v>169</v>
      </c>
    </row>
    <row r="24" spans="3:36" x14ac:dyDescent="0.25">
      <c r="C24" s="204">
        <v>19</v>
      </c>
      <c r="D24" s="218"/>
      <c r="E24" s="191"/>
      <c r="F24" s="191"/>
      <c r="G24" s="193">
        <v>0</v>
      </c>
      <c r="H24" s="193">
        <v>0</v>
      </c>
      <c r="I24" s="193">
        <v>0</v>
      </c>
      <c r="J24" s="199">
        <f t="shared" si="0"/>
        <v>0</v>
      </c>
      <c r="K24" s="219">
        <v>0</v>
      </c>
      <c r="L24" s="217">
        <f t="shared" si="1"/>
        <v>0</v>
      </c>
    </row>
    <row r="25" spans="3:36" x14ac:dyDescent="0.25">
      <c r="C25" s="204">
        <v>20</v>
      </c>
      <c r="D25" s="218"/>
      <c r="E25" s="191"/>
      <c r="F25" s="191"/>
      <c r="G25" s="193">
        <v>0</v>
      </c>
      <c r="H25" s="193">
        <v>0</v>
      </c>
      <c r="I25" s="193">
        <v>0</v>
      </c>
      <c r="J25" s="199">
        <f t="shared" si="0"/>
        <v>0</v>
      </c>
      <c r="K25" s="219">
        <v>0</v>
      </c>
      <c r="L25" s="217">
        <f t="shared" si="1"/>
        <v>0</v>
      </c>
    </row>
    <row r="26" spans="3:36" x14ac:dyDescent="0.25">
      <c r="C26" s="204">
        <v>21</v>
      </c>
      <c r="D26" s="218"/>
      <c r="E26" s="191"/>
      <c r="F26" s="191"/>
      <c r="G26" s="193">
        <v>0</v>
      </c>
      <c r="H26" s="193">
        <v>0</v>
      </c>
      <c r="I26" s="193">
        <v>0</v>
      </c>
      <c r="J26" s="199">
        <f t="shared" si="0"/>
        <v>0</v>
      </c>
      <c r="K26" s="219">
        <v>0</v>
      </c>
      <c r="L26" s="217">
        <f t="shared" si="1"/>
        <v>0</v>
      </c>
    </row>
    <row r="27" spans="3:36" x14ac:dyDescent="0.25">
      <c r="C27" s="204">
        <v>22</v>
      </c>
      <c r="D27" s="218"/>
      <c r="E27" s="191"/>
      <c r="F27" s="191"/>
      <c r="G27" s="193">
        <v>0</v>
      </c>
      <c r="H27" s="193">
        <v>0</v>
      </c>
      <c r="I27" s="193">
        <v>0</v>
      </c>
      <c r="J27" s="199">
        <f t="shared" si="0"/>
        <v>0</v>
      </c>
      <c r="K27" s="219">
        <v>0</v>
      </c>
      <c r="L27" s="217">
        <f t="shared" si="1"/>
        <v>0</v>
      </c>
      <c r="AJ27" s="209" t="s">
        <v>169</v>
      </c>
    </row>
    <row r="28" spans="3:36" x14ac:dyDescent="0.25">
      <c r="C28" s="204">
        <v>23</v>
      </c>
      <c r="D28" s="218"/>
      <c r="E28" s="191"/>
      <c r="F28" s="191"/>
      <c r="G28" s="193">
        <v>0</v>
      </c>
      <c r="H28" s="193">
        <v>0</v>
      </c>
      <c r="I28" s="193">
        <v>0</v>
      </c>
      <c r="J28" s="199">
        <f t="shared" si="0"/>
        <v>0</v>
      </c>
      <c r="K28" s="219">
        <v>0</v>
      </c>
      <c r="L28" s="217">
        <f t="shared" si="1"/>
        <v>0</v>
      </c>
      <c r="AJ28" s="209" t="s">
        <v>170</v>
      </c>
    </row>
    <row r="29" spans="3:36" x14ac:dyDescent="0.25">
      <c r="C29" s="204">
        <v>24</v>
      </c>
      <c r="D29" s="218"/>
      <c r="E29" s="191"/>
      <c r="F29" s="191"/>
      <c r="G29" s="193">
        <v>0</v>
      </c>
      <c r="H29" s="193">
        <v>0</v>
      </c>
      <c r="I29" s="193">
        <v>0</v>
      </c>
      <c r="J29" s="199">
        <f t="shared" si="0"/>
        <v>0</v>
      </c>
      <c r="K29" s="219">
        <v>0</v>
      </c>
      <c r="L29" s="217">
        <f t="shared" si="1"/>
        <v>0</v>
      </c>
      <c r="AJ29" s="209" t="s">
        <v>171</v>
      </c>
    </row>
    <row r="30" spans="3:36" x14ac:dyDescent="0.25">
      <c r="C30" s="204">
        <v>25</v>
      </c>
      <c r="D30" s="218"/>
      <c r="E30" s="191"/>
      <c r="F30" s="191"/>
      <c r="G30" s="193">
        <v>0</v>
      </c>
      <c r="H30" s="193">
        <v>0</v>
      </c>
      <c r="I30" s="193">
        <v>0</v>
      </c>
      <c r="J30" s="199">
        <f t="shared" si="0"/>
        <v>0</v>
      </c>
      <c r="K30" s="219">
        <v>0</v>
      </c>
      <c r="L30" s="217">
        <f t="shared" si="1"/>
        <v>0</v>
      </c>
      <c r="AJ30" s="209" t="s">
        <v>172</v>
      </c>
    </row>
    <row r="31" spans="3:36" x14ac:dyDescent="0.25">
      <c r="C31" s="204">
        <v>26</v>
      </c>
      <c r="D31" s="218"/>
      <c r="E31" s="191"/>
      <c r="F31" s="191"/>
      <c r="G31" s="193">
        <v>0</v>
      </c>
      <c r="H31" s="193">
        <v>0</v>
      </c>
      <c r="I31" s="193">
        <v>0</v>
      </c>
      <c r="J31" s="199">
        <f t="shared" si="0"/>
        <v>0</v>
      </c>
      <c r="K31" s="219">
        <v>0</v>
      </c>
      <c r="L31" s="217">
        <f t="shared" si="1"/>
        <v>0</v>
      </c>
      <c r="AJ31" s="209" t="s">
        <v>173</v>
      </c>
    </row>
    <row r="32" spans="3:36" x14ac:dyDescent="0.25">
      <c r="C32" s="204">
        <v>27</v>
      </c>
      <c r="D32" s="218"/>
      <c r="E32" s="191"/>
      <c r="F32" s="191"/>
      <c r="G32" s="193">
        <v>0</v>
      </c>
      <c r="H32" s="193">
        <v>0</v>
      </c>
      <c r="I32" s="193">
        <v>0</v>
      </c>
      <c r="J32" s="199">
        <f t="shared" si="0"/>
        <v>0</v>
      </c>
      <c r="K32" s="219">
        <v>0</v>
      </c>
      <c r="L32" s="217">
        <f t="shared" si="1"/>
        <v>0</v>
      </c>
      <c r="AJ32" s="209" t="s">
        <v>174</v>
      </c>
    </row>
    <row r="33" spans="3:36" x14ac:dyDescent="0.25">
      <c r="C33" s="204">
        <v>28</v>
      </c>
      <c r="D33" s="218"/>
      <c r="E33" s="191"/>
      <c r="F33" s="191"/>
      <c r="G33" s="193">
        <v>0</v>
      </c>
      <c r="H33" s="193">
        <v>0</v>
      </c>
      <c r="I33" s="193">
        <v>0</v>
      </c>
      <c r="J33" s="199">
        <f t="shared" si="0"/>
        <v>0</v>
      </c>
      <c r="K33" s="219">
        <v>0</v>
      </c>
      <c r="L33" s="217">
        <f t="shared" si="1"/>
        <v>0</v>
      </c>
    </row>
    <row r="34" spans="3:36" x14ac:dyDescent="0.25">
      <c r="C34" s="204">
        <v>29</v>
      </c>
      <c r="D34" s="218"/>
      <c r="E34" s="191"/>
      <c r="F34" s="191"/>
      <c r="G34" s="193">
        <v>0</v>
      </c>
      <c r="H34" s="193">
        <v>0</v>
      </c>
      <c r="I34" s="193">
        <v>0</v>
      </c>
      <c r="J34" s="199">
        <f t="shared" si="0"/>
        <v>0</v>
      </c>
      <c r="K34" s="219">
        <v>0</v>
      </c>
      <c r="L34" s="217">
        <f t="shared" si="1"/>
        <v>0</v>
      </c>
    </row>
    <row r="35" spans="3:36" ht="13" thickBot="1" x14ac:dyDescent="0.3">
      <c r="C35" s="205">
        <v>30</v>
      </c>
      <c r="D35" s="220"/>
      <c r="E35" s="196"/>
      <c r="F35" s="196"/>
      <c r="G35" s="197">
        <v>0</v>
      </c>
      <c r="H35" s="197">
        <v>0</v>
      </c>
      <c r="I35" s="197">
        <v>0</v>
      </c>
      <c r="J35" s="197">
        <v>0</v>
      </c>
      <c r="K35" s="221">
        <v>0</v>
      </c>
      <c r="L35" s="217">
        <f t="shared" si="1"/>
        <v>0</v>
      </c>
    </row>
    <row r="36" spans="3:36" ht="13.5" thickBot="1" x14ac:dyDescent="0.35">
      <c r="C36" s="860" t="s">
        <v>138</v>
      </c>
      <c r="D36" s="861"/>
      <c r="E36" s="861"/>
      <c r="F36" s="861"/>
      <c r="G36" s="222">
        <f>SUM(G6:G35)</f>
        <v>500000000</v>
      </c>
      <c r="H36" s="222">
        <f t="shared" ref="H36:L36" si="2">SUM(H6:H35)</f>
        <v>0</v>
      </c>
      <c r="I36" s="222">
        <f t="shared" si="2"/>
        <v>55354000</v>
      </c>
      <c r="J36" s="222">
        <f t="shared" si="2"/>
        <v>555354000</v>
      </c>
      <c r="K36" s="222">
        <f t="shared" si="2"/>
        <v>0.33</v>
      </c>
      <c r="L36" s="223">
        <f t="shared" si="2"/>
        <v>183266820</v>
      </c>
    </row>
    <row r="38" spans="3:36" ht="13" thickBot="1" x14ac:dyDescent="0.3"/>
    <row r="39" spans="3:36" ht="13.5" thickBot="1" x14ac:dyDescent="0.35">
      <c r="C39" s="857" t="s">
        <v>177</v>
      </c>
      <c r="D39" s="858"/>
      <c r="E39" s="858"/>
      <c r="F39" s="858"/>
      <c r="G39" s="858"/>
      <c r="H39" s="859"/>
      <c r="I39" s="209"/>
      <c r="J39" s="209"/>
      <c r="K39" s="209"/>
      <c r="L39" s="209"/>
    </row>
    <row r="40" spans="3:36" ht="13.5" thickBot="1" x14ac:dyDescent="0.35">
      <c r="C40" s="213" t="s">
        <v>175</v>
      </c>
      <c r="D40" s="212" t="s">
        <v>147</v>
      </c>
      <c r="E40" s="210" t="s">
        <v>178</v>
      </c>
      <c r="F40" s="210" t="s">
        <v>148</v>
      </c>
      <c r="G40" s="210" t="s">
        <v>149</v>
      </c>
      <c r="H40" s="211" t="s">
        <v>179</v>
      </c>
      <c r="AF40" s="190"/>
      <c r="AJ40"/>
    </row>
    <row r="41" spans="3:36" x14ac:dyDescent="0.25">
      <c r="C41" s="203">
        <v>1</v>
      </c>
      <c r="D41" s="224" t="s">
        <v>171</v>
      </c>
      <c r="E41" s="225">
        <v>30000000</v>
      </c>
      <c r="F41" s="225">
        <v>0</v>
      </c>
      <c r="G41" s="225">
        <v>0</v>
      </c>
      <c r="H41" s="226">
        <f>+E41-F41+G41</f>
        <v>30000000</v>
      </c>
      <c r="AF41" s="190"/>
      <c r="AJ41"/>
    </row>
    <row r="42" spans="3:36" x14ac:dyDescent="0.25">
      <c r="C42" s="204">
        <v>2</v>
      </c>
      <c r="D42" s="194"/>
      <c r="E42" s="193">
        <v>0</v>
      </c>
      <c r="F42" s="193">
        <v>0</v>
      </c>
      <c r="G42" s="193">
        <v>0</v>
      </c>
      <c r="H42" s="227">
        <f>+E42-F42+G42</f>
        <v>0</v>
      </c>
      <c r="AF42" s="190"/>
      <c r="AJ42"/>
    </row>
    <row r="43" spans="3:36" x14ac:dyDescent="0.25">
      <c r="C43" s="204">
        <v>3</v>
      </c>
      <c r="D43" s="194"/>
      <c r="E43" s="193">
        <v>0</v>
      </c>
      <c r="F43" s="193">
        <v>0</v>
      </c>
      <c r="G43" s="193">
        <v>0</v>
      </c>
      <c r="H43" s="227">
        <f t="shared" ref="H43:H48" si="3">+E43-F43+G43</f>
        <v>0</v>
      </c>
      <c r="AF43" s="190"/>
      <c r="AJ43"/>
    </row>
    <row r="44" spans="3:36" x14ac:dyDescent="0.25">
      <c r="C44" s="204">
        <v>4</v>
      </c>
      <c r="D44" s="194"/>
      <c r="E44" s="193">
        <v>0</v>
      </c>
      <c r="F44" s="193">
        <v>0</v>
      </c>
      <c r="G44" s="193">
        <v>0</v>
      </c>
      <c r="H44" s="227">
        <f t="shared" si="3"/>
        <v>0</v>
      </c>
      <c r="AF44" s="190"/>
      <c r="AJ44"/>
    </row>
    <row r="45" spans="3:36" x14ac:dyDescent="0.25">
      <c r="C45" s="204">
        <v>5</v>
      </c>
      <c r="D45" s="194"/>
      <c r="E45" s="193">
        <v>0</v>
      </c>
      <c r="F45" s="193">
        <v>0</v>
      </c>
      <c r="G45" s="193">
        <v>0</v>
      </c>
      <c r="H45" s="227">
        <f t="shared" si="3"/>
        <v>0</v>
      </c>
      <c r="AF45" s="190"/>
      <c r="AJ45"/>
    </row>
    <row r="46" spans="3:36" x14ac:dyDescent="0.25">
      <c r="C46" s="204">
        <v>6</v>
      </c>
      <c r="D46" s="194"/>
      <c r="E46" s="193">
        <v>0</v>
      </c>
      <c r="F46" s="193">
        <v>0</v>
      </c>
      <c r="G46" s="193">
        <v>0</v>
      </c>
      <c r="H46" s="227">
        <f t="shared" si="3"/>
        <v>0</v>
      </c>
      <c r="AF46" s="190"/>
      <c r="AJ46"/>
    </row>
    <row r="47" spans="3:36" x14ac:dyDescent="0.25">
      <c r="C47" s="204">
        <v>7</v>
      </c>
      <c r="D47" s="194"/>
      <c r="E47" s="193">
        <v>0</v>
      </c>
      <c r="F47" s="193">
        <v>0</v>
      </c>
      <c r="G47" s="193">
        <v>0</v>
      </c>
      <c r="H47" s="227">
        <f t="shared" si="3"/>
        <v>0</v>
      </c>
      <c r="AF47" s="190"/>
      <c r="AJ47"/>
    </row>
    <row r="48" spans="3:36" x14ac:dyDescent="0.25">
      <c r="C48" s="204">
        <v>8</v>
      </c>
      <c r="D48" s="194"/>
      <c r="E48" s="193">
        <v>0</v>
      </c>
      <c r="F48" s="193">
        <v>0</v>
      </c>
      <c r="G48" s="193">
        <v>0</v>
      </c>
      <c r="H48" s="227">
        <f t="shared" si="3"/>
        <v>0</v>
      </c>
      <c r="AF48" s="190"/>
      <c r="AJ48"/>
    </row>
    <row r="49" spans="3:36" ht="13" thickBot="1" x14ac:dyDescent="0.3">
      <c r="C49" s="205">
        <v>9</v>
      </c>
      <c r="D49" s="195"/>
      <c r="E49" s="197">
        <v>0</v>
      </c>
      <c r="F49" s="197">
        <v>0</v>
      </c>
      <c r="G49" s="197">
        <v>0</v>
      </c>
      <c r="H49" s="228">
        <f>+E49-F49+G49</f>
        <v>0</v>
      </c>
      <c r="AF49" s="190"/>
      <c r="AJ49"/>
    </row>
    <row r="50" spans="3:36" ht="13.5" thickBot="1" x14ac:dyDescent="0.35">
      <c r="C50" s="855" t="s">
        <v>138</v>
      </c>
      <c r="D50" s="856"/>
      <c r="E50" s="230">
        <f t="shared" ref="E50:F50" si="4">SUM(E41:E49)</f>
        <v>30000000</v>
      </c>
      <c r="F50" s="230">
        <f t="shared" si="4"/>
        <v>0</v>
      </c>
      <c r="G50" s="230">
        <f>SUM(G41:G49)</f>
        <v>0</v>
      </c>
      <c r="H50" s="231">
        <f>SUM(H41:H49)</f>
        <v>30000000</v>
      </c>
      <c r="AF50" s="190"/>
      <c r="AJ50"/>
    </row>
    <row r="51" spans="3:36" x14ac:dyDescent="0.25">
      <c r="AF51" s="190"/>
      <c r="AJ51"/>
    </row>
    <row r="52" spans="3:36" x14ac:dyDescent="0.25">
      <c r="AF52" s="190"/>
      <c r="AJ52"/>
    </row>
    <row r="53" spans="3:36" x14ac:dyDescent="0.25">
      <c r="AF53" s="190"/>
      <c r="AJ53"/>
    </row>
    <row r="54" spans="3:36" x14ac:dyDescent="0.25">
      <c r="AF54" s="190"/>
      <c r="AJ54"/>
    </row>
    <row r="55" spans="3:36" x14ac:dyDescent="0.25">
      <c r="AF55" s="190"/>
      <c r="AJ55"/>
    </row>
    <row r="56" spans="3:36" x14ac:dyDescent="0.25">
      <c r="AF56" s="190"/>
      <c r="AJ56"/>
    </row>
    <row r="57" spans="3:36" x14ac:dyDescent="0.25">
      <c r="AF57" s="190"/>
      <c r="AJ57"/>
    </row>
    <row r="58" spans="3:36" x14ac:dyDescent="0.25">
      <c r="AF58" s="190"/>
      <c r="AJ58"/>
    </row>
    <row r="59" spans="3:36" x14ac:dyDescent="0.25">
      <c r="AF59" s="190"/>
      <c r="AJ59"/>
    </row>
    <row r="60" spans="3:36" x14ac:dyDescent="0.25">
      <c r="AF60" s="190"/>
      <c r="AJ60"/>
    </row>
    <row r="61" spans="3:36" x14ac:dyDescent="0.25">
      <c r="AF61" s="190"/>
      <c r="AJ61"/>
    </row>
    <row r="62" spans="3:36" x14ac:dyDescent="0.25">
      <c r="AF62" s="190"/>
      <c r="AJ62"/>
    </row>
    <row r="63" spans="3:36" x14ac:dyDescent="0.25">
      <c r="AF63" s="190"/>
      <c r="AJ63"/>
    </row>
    <row r="64" spans="3:36" x14ac:dyDescent="0.25">
      <c r="AF64" s="190"/>
      <c r="AJ64"/>
    </row>
    <row r="65" spans="32:36" x14ac:dyDescent="0.25">
      <c r="AF65" s="190"/>
      <c r="AJ65"/>
    </row>
    <row r="66" spans="32:36" x14ac:dyDescent="0.25">
      <c r="AF66" s="190"/>
      <c r="AJ66"/>
    </row>
    <row r="67" spans="32:36" x14ac:dyDescent="0.25">
      <c r="AF67" s="190"/>
      <c r="AJ67"/>
    </row>
    <row r="68" spans="32:36" x14ac:dyDescent="0.25">
      <c r="AF68" s="190"/>
      <c r="AJ68"/>
    </row>
    <row r="69" spans="32:36" x14ac:dyDescent="0.25">
      <c r="AF69" s="190"/>
      <c r="AJ69"/>
    </row>
    <row r="70" spans="32:36" x14ac:dyDescent="0.25">
      <c r="AF70" s="190"/>
      <c r="AJ70"/>
    </row>
    <row r="71" spans="32:36" x14ac:dyDescent="0.25">
      <c r="AH71" s="190"/>
      <c r="AJ71"/>
    </row>
    <row r="72" spans="32:36" x14ac:dyDescent="0.25">
      <c r="AH72" s="190"/>
      <c r="AJ72"/>
    </row>
    <row r="73" spans="32:36" x14ac:dyDescent="0.25">
      <c r="AH73" s="190"/>
      <c r="AJ73"/>
    </row>
  </sheetData>
  <mergeCells count="6">
    <mergeCell ref="C50:D50"/>
    <mergeCell ref="C39:H39"/>
    <mergeCell ref="C36:F36"/>
    <mergeCell ref="C4:L4"/>
    <mergeCell ref="C1:D3"/>
    <mergeCell ref="E1:K3"/>
  </mergeCells>
  <dataValidations count="2">
    <dataValidation type="list" allowBlank="1" showInputMessage="1" showErrorMessage="1" sqref="D6:D35" xr:uid="{00000000-0002-0000-0400-000000000000}">
      <formula1>$AJ$7:$AJ$23</formula1>
    </dataValidation>
    <dataValidation type="list" allowBlank="1" showInputMessage="1" showErrorMessage="1" sqref="D41:D49" xr:uid="{00000000-0002-0000-0400-000001000000}">
      <formula1>$AJ$27:$AJ$32</formula1>
    </dataValidation>
  </dataValidations>
  <pageMargins left="0.7" right="0.7" top="0.75" bottom="0.75" header="0.3" footer="0.3"/>
  <pageSetup scale="65" orientation="landscape" horizontalDpi="4294967292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AC149"/>
  <sheetViews>
    <sheetView showGridLines="0" workbookViewId="0">
      <pane ySplit="5" topLeftCell="A13" activePane="bottomLeft" state="frozen"/>
      <selection pane="bottomLeft" activeCell="F13" sqref="F13"/>
    </sheetView>
  </sheetViews>
  <sheetFormatPr baseColWidth="10" defaultRowHeight="12.5" x14ac:dyDescent="0.25"/>
  <cols>
    <col min="1" max="1" width="3.7265625" style="190" customWidth="1"/>
    <col min="2" max="2" width="10" style="190" bestFit="1" customWidth="1"/>
    <col min="3" max="3" width="5.26953125" style="190" customWidth="1"/>
    <col min="4" max="4" width="3.54296875" style="190" customWidth="1"/>
    <col min="5" max="5" width="11" style="190" bestFit="1" customWidth="1"/>
    <col min="6" max="7" width="11.26953125" style="190" bestFit="1" customWidth="1"/>
    <col min="8" max="8" width="10" style="190" bestFit="1" customWidth="1"/>
    <col min="9" max="9" width="12.26953125" style="190" bestFit="1" customWidth="1"/>
    <col min="10" max="10" width="2.7265625" style="190" customWidth="1"/>
    <col min="11" max="11" width="3" style="190" customWidth="1"/>
    <col min="12" max="12" width="8.453125" style="190" customWidth="1"/>
    <col min="13" max="13" width="17.81640625" style="272" bestFit="1" customWidth="1"/>
    <col min="14" max="14" width="13.26953125" style="190" bestFit="1" customWidth="1"/>
    <col min="15" max="15" width="15.81640625" style="190" bestFit="1" customWidth="1"/>
    <col min="16" max="16" width="24.1796875" style="190" customWidth="1"/>
    <col min="17" max="17" width="13.81640625" style="190" bestFit="1" customWidth="1"/>
    <col min="18" max="18" width="13.1796875" style="190" customWidth="1"/>
    <col min="19" max="19" width="13.1796875" style="190" bestFit="1" customWidth="1"/>
    <col min="20" max="20" width="3.54296875" style="272" customWidth="1"/>
    <col min="21" max="21" width="12.26953125" style="190" bestFit="1" customWidth="1"/>
    <col min="22" max="23" width="11.26953125" style="190" bestFit="1" customWidth="1"/>
    <col min="24" max="24" width="3" style="190" customWidth="1"/>
    <col min="25" max="25" width="12.26953125" style="190" bestFit="1" customWidth="1"/>
    <col min="26" max="28" width="11.26953125" style="190" bestFit="1" customWidth="1"/>
    <col min="29" max="258" width="11.453125" style="190"/>
    <col min="259" max="259" width="3" style="190" bestFit="1" customWidth="1"/>
    <col min="260" max="260" width="3" style="190" customWidth="1"/>
    <col min="261" max="261" width="3.54296875" style="190" customWidth="1"/>
    <col min="262" max="262" width="11" style="190" bestFit="1" customWidth="1"/>
    <col min="263" max="264" width="11.26953125" style="190" bestFit="1" customWidth="1"/>
    <col min="265" max="265" width="10" style="190" bestFit="1" customWidth="1"/>
    <col min="266" max="266" width="12.26953125" style="190" bestFit="1" customWidth="1"/>
    <col min="267" max="267" width="3" style="190" customWidth="1"/>
    <col min="268" max="268" width="5.453125" style="190" customWidth="1"/>
    <col min="269" max="269" width="17.81640625" style="190" bestFit="1" customWidth="1"/>
    <col min="270" max="270" width="13.26953125" style="190" bestFit="1" customWidth="1"/>
    <col min="271" max="272" width="15.81640625" style="190" bestFit="1" customWidth="1"/>
    <col min="273" max="273" width="13.81640625" style="190" bestFit="1" customWidth="1"/>
    <col min="274" max="274" width="13.1796875" style="190" customWidth="1"/>
    <col min="275" max="275" width="2.7265625" style="190" customWidth="1"/>
    <col min="276" max="276" width="12.26953125" style="190" bestFit="1" customWidth="1"/>
    <col min="277" max="278" width="11.26953125" style="190" bestFit="1" customWidth="1"/>
    <col min="279" max="279" width="5.7265625" style="190" bestFit="1" customWidth="1"/>
    <col min="280" max="280" width="12.26953125" style="190" bestFit="1" customWidth="1"/>
    <col min="281" max="283" width="11.26953125" style="190" bestFit="1" customWidth="1"/>
    <col min="284" max="284" width="9.1796875" style="190" bestFit="1" customWidth="1"/>
    <col min="285" max="514" width="11.453125" style="190"/>
    <col min="515" max="515" width="3" style="190" bestFit="1" customWidth="1"/>
    <col min="516" max="516" width="3" style="190" customWidth="1"/>
    <col min="517" max="517" width="3.54296875" style="190" customWidth="1"/>
    <col min="518" max="518" width="11" style="190" bestFit="1" customWidth="1"/>
    <col min="519" max="520" width="11.26953125" style="190" bestFit="1" customWidth="1"/>
    <col min="521" max="521" width="10" style="190" bestFit="1" customWidth="1"/>
    <col min="522" max="522" width="12.26953125" style="190" bestFit="1" customWidth="1"/>
    <col min="523" max="523" width="3" style="190" customWidth="1"/>
    <col min="524" max="524" width="5.453125" style="190" customWidth="1"/>
    <col min="525" max="525" width="17.81640625" style="190" bestFit="1" customWidth="1"/>
    <col min="526" max="526" width="13.26953125" style="190" bestFit="1" customWidth="1"/>
    <col min="527" max="528" width="15.81640625" style="190" bestFit="1" customWidth="1"/>
    <col min="529" max="529" width="13.81640625" style="190" bestFit="1" customWidth="1"/>
    <col min="530" max="530" width="13.1796875" style="190" customWidth="1"/>
    <col min="531" max="531" width="2.7265625" style="190" customWidth="1"/>
    <col min="532" max="532" width="12.26953125" style="190" bestFit="1" customWidth="1"/>
    <col min="533" max="534" width="11.26953125" style="190" bestFit="1" customWidth="1"/>
    <col min="535" max="535" width="5.7265625" style="190" bestFit="1" customWidth="1"/>
    <col min="536" max="536" width="12.26953125" style="190" bestFit="1" customWidth="1"/>
    <col min="537" max="539" width="11.26953125" style="190" bestFit="1" customWidth="1"/>
    <col min="540" max="540" width="9.1796875" style="190" bestFit="1" customWidth="1"/>
    <col min="541" max="770" width="11.453125" style="190"/>
    <col min="771" max="771" width="3" style="190" bestFit="1" customWidth="1"/>
    <col min="772" max="772" width="3" style="190" customWidth="1"/>
    <col min="773" max="773" width="3.54296875" style="190" customWidth="1"/>
    <col min="774" max="774" width="11" style="190" bestFit="1" customWidth="1"/>
    <col min="775" max="776" width="11.26953125" style="190" bestFit="1" customWidth="1"/>
    <col min="777" max="777" width="10" style="190" bestFit="1" customWidth="1"/>
    <col min="778" max="778" width="12.26953125" style="190" bestFit="1" customWidth="1"/>
    <col min="779" max="779" width="3" style="190" customWidth="1"/>
    <col min="780" max="780" width="5.453125" style="190" customWidth="1"/>
    <col min="781" max="781" width="17.81640625" style="190" bestFit="1" customWidth="1"/>
    <col min="782" max="782" width="13.26953125" style="190" bestFit="1" customWidth="1"/>
    <col min="783" max="784" width="15.81640625" style="190" bestFit="1" customWidth="1"/>
    <col min="785" max="785" width="13.81640625" style="190" bestFit="1" customWidth="1"/>
    <col min="786" max="786" width="13.1796875" style="190" customWidth="1"/>
    <col min="787" max="787" width="2.7265625" style="190" customWidth="1"/>
    <col min="788" max="788" width="12.26953125" style="190" bestFit="1" customWidth="1"/>
    <col min="789" max="790" width="11.26953125" style="190" bestFit="1" customWidth="1"/>
    <col min="791" max="791" width="5.7265625" style="190" bestFit="1" customWidth="1"/>
    <col min="792" max="792" width="12.26953125" style="190" bestFit="1" customWidth="1"/>
    <col min="793" max="795" width="11.26953125" style="190" bestFit="1" customWidth="1"/>
    <col min="796" max="796" width="9.1796875" style="190" bestFit="1" customWidth="1"/>
    <col min="797" max="1026" width="11.453125" style="190"/>
    <col min="1027" max="1027" width="3" style="190" bestFit="1" customWidth="1"/>
    <col min="1028" max="1028" width="3" style="190" customWidth="1"/>
    <col min="1029" max="1029" width="3.54296875" style="190" customWidth="1"/>
    <col min="1030" max="1030" width="11" style="190" bestFit="1" customWidth="1"/>
    <col min="1031" max="1032" width="11.26953125" style="190" bestFit="1" customWidth="1"/>
    <col min="1033" max="1033" width="10" style="190" bestFit="1" customWidth="1"/>
    <col min="1034" max="1034" width="12.26953125" style="190" bestFit="1" customWidth="1"/>
    <col min="1035" max="1035" width="3" style="190" customWidth="1"/>
    <col min="1036" max="1036" width="5.453125" style="190" customWidth="1"/>
    <col min="1037" max="1037" width="17.81640625" style="190" bestFit="1" customWidth="1"/>
    <col min="1038" max="1038" width="13.26953125" style="190" bestFit="1" customWidth="1"/>
    <col min="1039" max="1040" width="15.81640625" style="190" bestFit="1" customWidth="1"/>
    <col min="1041" max="1041" width="13.81640625" style="190" bestFit="1" customWidth="1"/>
    <col min="1042" max="1042" width="13.1796875" style="190" customWidth="1"/>
    <col min="1043" max="1043" width="2.7265625" style="190" customWidth="1"/>
    <col min="1044" max="1044" width="12.26953125" style="190" bestFit="1" customWidth="1"/>
    <col min="1045" max="1046" width="11.26953125" style="190" bestFit="1" customWidth="1"/>
    <col min="1047" max="1047" width="5.7265625" style="190" bestFit="1" customWidth="1"/>
    <col min="1048" max="1048" width="12.26953125" style="190" bestFit="1" customWidth="1"/>
    <col min="1049" max="1051" width="11.26953125" style="190" bestFit="1" customWidth="1"/>
    <col min="1052" max="1052" width="9.1796875" style="190" bestFit="1" customWidth="1"/>
    <col min="1053" max="1282" width="11.453125" style="190"/>
    <col min="1283" max="1283" width="3" style="190" bestFit="1" customWidth="1"/>
    <col min="1284" max="1284" width="3" style="190" customWidth="1"/>
    <col min="1285" max="1285" width="3.54296875" style="190" customWidth="1"/>
    <col min="1286" max="1286" width="11" style="190" bestFit="1" customWidth="1"/>
    <col min="1287" max="1288" width="11.26953125" style="190" bestFit="1" customWidth="1"/>
    <col min="1289" max="1289" width="10" style="190" bestFit="1" customWidth="1"/>
    <col min="1290" max="1290" width="12.26953125" style="190" bestFit="1" customWidth="1"/>
    <col min="1291" max="1291" width="3" style="190" customWidth="1"/>
    <col min="1292" max="1292" width="5.453125" style="190" customWidth="1"/>
    <col min="1293" max="1293" width="17.81640625" style="190" bestFit="1" customWidth="1"/>
    <col min="1294" max="1294" width="13.26953125" style="190" bestFit="1" customWidth="1"/>
    <col min="1295" max="1296" width="15.81640625" style="190" bestFit="1" customWidth="1"/>
    <col min="1297" max="1297" width="13.81640625" style="190" bestFit="1" customWidth="1"/>
    <col min="1298" max="1298" width="13.1796875" style="190" customWidth="1"/>
    <col min="1299" max="1299" width="2.7265625" style="190" customWidth="1"/>
    <col min="1300" max="1300" width="12.26953125" style="190" bestFit="1" customWidth="1"/>
    <col min="1301" max="1302" width="11.26953125" style="190" bestFit="1" customWidth="1"/>
    <col min="1303" max="1303" width="5.7265625" style="190" bestFit="1" customWidth="1"/>
    <col min="1304" max="1304" width="12.26953125" style="190" bestFit="1" customWidth="1"/>
    <col min="1305" max="1307" width="11.26953125" style="190" bestFit="1" customWidth="1"/>
    <col min="1308" max="1308" width="9.1796875" style="190" bestFit="1" customWidth="1"/>
    <col min="1309" max="1538" width="11.453125" style="190"/>
    <col min="1539" max="1539" width="3" style="190" bestFit="1" customWidth="1"/>
    <col min="1540" max="1540" width="3" style="190" customWidth="1"/>
    <col min="1541" max="1541" width="3.54296875" style="190" customWidth="1"/>
    <col min="1542" max="1542" width="11" style="190" bestFit="1" customWidth="1"/>
    <col min="1543" max="1544" width="11.26953125" style="190" bestFit="1" customWidth="1"/>
    <col min="1545" max="1545" width="10" style="190" bestFit="1" customWidth="1"/>
    <col min="1546" max="1546" width="12.26953125" style="190" bestFit="1" customWidth="1"/>
    <col min="1547" max="1547" width="3" style="190" customWidth="1"/>
    <col min="1548" max="1548" width="5.453125" style="190" customWidth="1"/>
    <col min="1549" max="1549" width="17.81640625" style="190" bestFit="1" customWidth="1"/>
    <col min="1550" max="1550" width="13.26953125" style="190" bestFit="1" customWidth="1"/>
    <col min="1551" max="1552" width="15.81640625" style="190" bestFit="1" customWidth="1"/>
    <col min="1553" max="1553" width="13.81640625" style="190" bestFit="1" customWidth="1"/>
    <col min="1554" max="1554" width="13.1796875" style="190" customWidth="1"/>
    <col min="1555" max="1555" width="2.7265625" style="190" customWidth="1"/>
    <col min="1556" max="1556" width="12.26953125" style="190" bestFit="1" customWidth="1"/>
    <col min="1557" max="1558" width="11.26953125" style="190" bestFit="1" customWidth="1"/>
    <col min="1559" max="1559" width="5.7265625" style="190" bestFit="1" customWidth="1"/>
    <col min="1560" max="1560" width="12.26953125" style="190" bestFit="1" customWidth="1"/>
    <col min="1561" max="1563" width="11.26953125" style="190" bestFit="1" customWidth="1"/>
    <col min="1564" max="1564" width="9.1796875" style="190" bestFit="1" customWidth="1"/>
    <col min="1565" max="1794" width="11.453125" style="190"/>
    <col min="1795" max="1795" width="3" style="190" bestFit="1" customWidth="1"/>
    <col min="1796" max="1796" width="3" style="190" customWidth="1"/>
    <col min="1797" max="1797" width="3.54296875" style="190" customWidth="1"/>
    <col min="1798" max="1798" width="11" style="190" bestFit="1" customWidth="1"/>
    <col min="1799" max="1800" width="11.26953125" style="190" bestFit="1" customWidth="1"/>
    <col min="1801" max="1801" width="10" style="190" bestFit="1" customWidth="1"/>
    <col min="1802" max="1802" width="12.26953125" style="190" bestFit="1" customWidth="1"/>
    <col min="1803" max="1803" width="3" style="190" customWidth="1"/>
    <col min="1804" max="1804" width="5.453125" style="190" customWidth="1"/>
    <col min="1805" max="1805" width="17.81640625" style="190" bestFit="1" customWidth="1"/>
    <col min="1806" max="1806" width="13.26953125" style="190" bestFit="1" customWidth="1"/>
    <col min="1807" max="1808" width="15.81640625" style="190" bestFit="1" customWidth="1"/>
    <col min="1809" max="1809" width="13.81640625" style="190" bestFit="1" customWidth="1"/>
    <col min="1810" max="1810" width="13.1796875" style="190" customWidth="1"/>
    <col min="1811" max="1811" width="2.7265625" style="190" customWidth="1"/>
    <col min="1812" max="1812" width="12.26953125" style="190" bestFit="1" customWidth="1"/>
    <col min="1813" max="1814" width="11.26953125" style="190" bestFit="1" customWidth="1"/>
    <col min="1815" max="1815" width="5.7265625" style="190" bestFit="1" customWidth="1"/>
    <col min="1816" max="1816" width="12.26953125" style="190" bestFit="1" customWidth="1"/>
    <col min="1817" max="1819" width="11.26953125" style="190" bestFit="1" customWidth="1"/>
    <col min="1820" max="1820" width="9.1796875" style="190" bestFit="1" customWidth="1"/>
    <col min="1821" max="2050" width="11.453125" style="190"/>
    <col min="2051" max="2051" width="3" style="190" bestFit="1" customWidth="1"/>
    <col min="2052" max="2052" width="3" style="190" customWidth="1"/>
    <col min="2053" max="2053" width="3.54296875" style="190" customWidth="1"/>
    <col min="2054" max="2054" width="11" style="190" bestFit="1" customWidth="1"/>
    <col min="2055" max="2056" width="11.26953125" style="190" bestFit="1" customWidth="1"/>
    <col min="2057" max="2057" width="10" style="190" bestFit="1" customWidth="1"/>
    <col min="2058" max="2058" width="12.26953125" style="190" bestFit="1" customWidth="1"/>
    <col min="2059" max="2059" width="3" style="190" customWidth="1"/>
    <col min="2060" max="2060" width="5.453125" style="190" customWidth="1"/>
    <col min="2061" max="2061" width="17.81640625" style="190" bestFit="1" customWidth="1"/>
    <col min="2062" max="2062" width="13.26953125" style="190" bestFit="1" customWidth="1"/>
    <col min="2063" max="2064" width="15.81640625" style="190" bestFit="1" customWidth="1"/>
    <col min="2065" max="2065" width="13.81640625" style="190" bestFit="1" customWidth="1"/>
    <col min="2066" max="2066" width="13.1796875" style="190" customWidth="1"/>
    <col min="2067" max="2067" width="2.7265625" style="190" customWidth="1"/>
    <col min="2068" max="2068" width="12.26953125" style="190" bestFit="1" customWidth="1"/>
    <col min="2069" max="2070" width="11.26953125" style="190" bestFit="1" customWidth="1"/>
    <col min="2071" max="2071" width="5.7265625" style="190" bestFit="1" customWidth="1"/>
    <col min="2072" max="2072" width="12.26953125" style="190" bestFit="1" customWidth="1"/>
    <col min="2073" max="2075" width="11.26953125" style="190" bestFit="1" customWidth="1"/>
    <col min="2076" max="2076" width="9.1796875" style="190" bestFit="1" customWidth="1"/>
    <col min="2077" max="2306" width="11.453125" style="190"/>
    <col min="2307" max="2307" width="3" style="190" bestFit="1" customWidth="1"/>
    <col min="2308" max="2308" width="3" style="190" customWidth="1"/>
    <col min="2309" max="2309" width="3.54296875" style="190" customWidth="1"/>
    <col min="2310" max="2310" width="11" style="190" bestFit="1" customWidth="1"/>
    <col min="2311" max="2312" width="11.26953125" style="190" bestFit="1" customWidth="1"/>
    <col min="2313" max="2313" width="10" style="190" bestFit="1" customWidth="1"/>
    <col min="2314" max="2314" width="12.26953125" style="190" bestFit="1" customWidth="1"/>
    <col min="2315" max="2315" width="3" style="190" customWidth="1"/>
    <col min="2316" max="2316" width="5.453125" style="190" customWidth="1"/>
    <col min="2317" max="2317" width="17.81640625" style="190" bestFit="1" customWidth="1"/>
    <col min="2318" max="2318" width="13.26953125" style="190" bestFit="1" customWidth="1"/>
    <col min="2319" max="2320" width="15.81640625" style="190" bestFit="1" customWidth="1"/>
    <col min="2321" max="2321" width="13.81640625" style="190" bestFit="1" customWidth="1"/>
    <col min="2322" max="2322" width="13.1796875" style="190" customWidth="1"/>
    <col min="2323" max="2323" width="2.7265625" style="190" customWidth="1"/>
    <col min="2324" max="2324" width="12.26953125" style="190" bestFit="1" customWidth="1"/>
    <col min="2325" max="2326" width="11.26953125" style="190" bestFit="1" customWidth="1"/>
    <col min="2327" max="2327" width="5.7265625" style="190" bestFit="1" customWidth="1"/>
    <col min="2328" max="2328" width="12.26953125" style="190" bestFit="1" customWidth="1"/>
    <col min="2329" max="2331" width="11.26953125" style="190" bestFit="1" customWidth="1"/>
    <col min="2332" max="2332" width="9.1796875" style="190" bestFit="1" customWidth="1"/>
    <col min="2333" max="2562" width="11.453125" style="190"/>
    <col min="2563" max="2563" width="3" style="190" bestFit="1" customWidth="1"/>
    <col min="2564" max="2564" width="3" style="190" customWidth="1"/>
    <col min="2565" max="2565" width="3.54296875" style="190" customWidth="1"/>
    <col min="2566" max="2566" width="11" style="190" bestFit="1" customWidth="1"/>
    <col min="2567" max="2568" width="11.26953125" style="190" bestFit="1" customWidth="1"/>
    <col min="2569" max="2569" width="10" style="190" bestFit="1" customWidth="1"/>
    <col min="2570" max="2570" width="12.26953125" style="190" bestFit="1" customWidth="1"/>
    <col min="2571" max="2571" width="3" style="190" customWidth="1"/>
    <col min="2572" max="2572" width="5.453125" style="190" customWidth="1"/>
    <col min="2573" max="2573" width="17.81640625" style="190" bestFit="1" customWidth="1"/>
    <col min="2574" max="2574" width="13.26953125" style="190" bestFit="1" customWidth="1"/>
    <col min="2575" max="2576" width="15.81640625" style="190" bestFit="1" customWidth="1"/>
    <col min="2577" max="2577" width="13.81640625" style="190" bestFit="1" customWidth="1"/>
    <col min="2578" max="2578" width="13.1796875" style="190" customWidth="1"/>
    <col min="2579" max="2579" width="2.7265625" style="190" customWidth="1"/>
    <col min="2580" max="2580" width="12.26953125" style="190" bestFit="1" customWidth="1"/>
    <col min="2581" max="2582" width="11.26953125" style="190" bestFit="1" customWidth="1"/>
    <col min="2583" max="2583" width="5.7265625" style="190" bestFit="1" customWidth="1"/>
    <col min="2584" max="2584" width="12.26953125" style="190" bestFit="1" customWidth="1"/>
    <col min="2585" max="2587" width="11.26953125" style="190" bestFit="1" customWidth="1"/>
    <col min="2588" max="2588" width="9.1796875" style="190" bestFit="1" customWidth="1"/>
    <col min="2589" max="2818" width="11.453125" style="190"/>
    <col min="2819" max="2819" width="3" style="190" bestFit="1" customWidth="1"/>
    <col min="2820" max="2820" width="3" style="190" customWidth="1"/>
    <col min="2821" max="2821" width="3.54296875" style="190" customWidth="1"/>
    <col min="2822" max="2822" width="11" style="190" bestFit="1" customWidth="1"/>
    <col min="2823" max="2824" width="11.26953125" style="190" bestFit="1" customWidth="1"/>
    <col min="2825" max="2825" width="10" style="190" bestFit="1" customWidth="1"/>
    <col min="2826" max="2826" width="12.26953125" style="190" bestFit="1" customWidth="1"/>
    <col min="2827" max="2827" width="3" style="190" customWidth="1"/>
    <col min="2828" max="2828" width="5.453125" style="190" customWidth="1"/>
    <col min="2829" max="2829" width="17.81640625" style="190" bestFit="1" customWidth="1"/>
    <col min="2830" max="2830" width="13.26953125" style="190" bestFit="1" customWidth="1"/>
    <col min="2831" max="2832" width="15.81640625" style="190" bestFit="1" customWidth="1"/>
    <col min="2833" max="2833" width="13.81640625" style="190" bestFit="1" customWidth="1"/>
    <col min="2834" max="2834" width="13.1796875" style="190" customWidth="1"/>
    <col min="2835" max="2835" width="2.7265625" style="190" customWidth="1"/>
    <col min="2836" max="2836" width="12.26953125" style="190" bestFit="1" customWidth="1"/>
    <col min="2837" max="2838" width="11.26953125" style="190" bestFit="1" customWidth="1"/>
    <col min="2839" max="2839" width="5.7265625" style="190" bestFit="1" customWidth="1"/>
    <col min="2840" max="2840" width="12.26953125" style="190" bestFit="1" customWidth="1"/>
    <col min="2841" max="2843" width="11.26953125" style="190" bestFit="1" customWidth="1"/>
    <col min="2844" max="2844" width="9.1796875" style="190" bestFit="1" customWidth="1"/>
    <col min="2845" max="3074" width="11.453125" style="190"/>
    <col min="3075" max="3075" width="3" style="190" bestFit="1" customWidth="1"/>
    <col min="3076" max="3076" width="3" style="190" customWidth="1"/>
    <col min="3077" max="3077" width="3.54296875" style="190" customWidth="1"/>
    <col min="3078" max="3078" width="11" style="190" bestFit="1" customWidth="1"/>
    <col min="3079" max="3080" width="11.26953125" style="190" bestFit="1" customWidth="1"/>
    <col min="3081" max="3081" width="10" style="190" bestFit="1" customWidth="1"/>
    <col min="3082" max="3082" width="12.26953125" style="190" bestFit="1" customWidth="1"/>
    <col min="3083" max="3083" width="3" style="190" customWidth="1"/>
    <col min="3084" max="3084" width="5.453125" style="190" customWidth="1"/>
    <col min="3085" max="3085" width="17.81640625" style="190" bestFit="1" customWidth="1"/>
    <col min="3086" max="3086" width="13.26953125" style="190" bestFit="1" customWidth="1"/>
    <col min="3087" max="3088" width="15.81640625" style="190" bestFit="1" customWidth="1"/>
    <col min="3089" max="3089" width="13.81640625" style="190" bestFit="1" customWidth="1"/>
    <col min="3090" max="3090" width="13.1796875" style="190" customWidth="1"/>
    <col min="3091" max="3091" width="2.7265625" style="190" customWidth="1"/>
    <col min="3092" max="3092" width="12.26953125" style="190" bestFit="1" customWidth="1"/>
    <col min="3093" max="3094" width="11.26953125" style="190" bestFit="1" customWidth="1"/>
    <col min="3095" max="3095" width="5.7265625" style="190" bestFit="1" customWidth="1"/>
    <col min="3096" max="3096" width="12.26953125" style="190" bestFit="1" customWidth="1"/>
    <col min="3097" max="3099" width="11.26953125" style="190" bestFit="1" customWidth="1"/>
    <col min="3100" max="3100" width="9.1796875" style="190" bestFit="1" customWidth="1"/>
    <col min="3101" max="3330" width="11.453125" style="190"/>
    <col min="3331" max="3331" width="3" style="190" bestFit="1" customWidth="1"/>
    <col min="3332" max="3332" width="3" style="190" customWidth="1"/>
    <col min="3333" max="3333" width="3.54296875" style="190" customWidth="1"/>
    <col min="3334" max="3334" width="11" style="190" bestFit="1" customWidth="1"/>
    <col min="3335" max="3336" width="11.26953125" style="190" bestFit="1" customWidth="1"/>
    <col min="3337" max="3337" width="10" style="190" bestFit="1" customWidth="1"/>
    <col min="3338" max="3338" width="12.26953125" style="190" bestFit="1" customWidth="1"/>
    <col min="3339" max="3339" width="3" style="190" customWidth="1"/>
    <col min="3340" max="3340" width="5.453125" style="190" customWidth="1"/>
    <col min="3341" max="3341" width="17.81640625" style="190" bestFit="1" customWidth="1"/>
    <col min="3342" max="3342" width="13.26953125" style="190" bestFit="1" customWidth="1"/>
    <col min="3343" max="3344" width="15.81640625" style="190" bestFit="1" customWidth="1"/>
    <col min="3345" max="3345" width="13.81640625" style="190" bestFit="1" customWidth="1"/>
    <col min="3346" max="3346" width="13.1796875" style="190" customWidth="1"/>
    <col min="3347" max="3347" width="2.7265625" style="190" customWidth="1"/>
    <col min="3348" max="3348" width="12.26953125" style="190" bestFit="1" customWidth="1"/>
    <col min="3349" max="3350" width="11.26953125" style="190" bestFit="1" customWidth="1"/>
    <col min="3351" max="3351" width="5.7265625" style="190" bestFit="1" customWidth="1"/>
    <col min="3352" max="3352" width="12.26953125" style="190" bestFit="1" customWidth="1"/>
    <col min="3353" max="3355" width="11.26953125" style="190" bestFit="1" customWidth="1"/>
    <col min="3356" max="3356" width="9.1796875" style="190" bestFit="1" customWidth="1"/>
    <col min="3357" max="3586" width="11.453125" style="190"/>
    <col min="3587" max="3587" width="3" style="190" bestFit="1" customWidth="1"/>
    <col min="3588" max="3588" width="3" style="190" customWidth="1"/>
    <col min="3589" max="3589" width="3.54296875" style="190" customWidth="1"/>
    <col min="3590" max="3590" width="11" style="190" bestFit="1" customWidth="1"/>
    <col min="3591" max="3592" width="11.26953125" style="190" bestFit="1" customWidth="1"/>
    <col min="3593" max="3593" width="10" style="190" bestFit="1" customWidth="1"/>
    <col min="3594" max="3594" width="12.26953125" style="190" bestFit="1" customWidth="1"/>
    <col min="3595" max="3595" width="3" style="190" customWidth="1"/>
    <col min="3596" max="3596" width="5.453125" style="190" customWidth="1"/>
    <col min="3597" max="3597" width="17.81640625" style="190" bestFit="1" customWidth="1"/>
    <col min="3598" max="3598" width="13.26953125" style="190" bestFit="1" customWidth="1"/>
    <col min="3599" max="3600" width="15.81640625" style="190" bestFit="1" customWidth="1"/>
    <col min="3601" max="3601" width="13.81640625" style="190" bestFit="1" customWidth="1"/>
    <col min="3602" max="3602" width="13.1796875" style="190" customWidth="1"/>
    <col min="3603" max="3603" width="2.7265625" style="190" customWidth="1"/>
    <col min="3604" max="3604" width="12.26953125" style="190" bestFit="1" customWidth="1"/>
    <col min="3605" max="3606" width="11.26953125" style="190" bestFit="1" customWidth="1"/>
    <col min="3607" max="3607" width="5.7265625" style="190" bestFit="1" customWidth="1"/>
    <col min="3608" max="3608" width="12.26953125" style="190" bestFit="1" customWidth="1"/>
    <col min="3609" max="3611" width="11.26953125" style="190" bestFit="1" customWidth="1"/>
    <col min="3612" max="3612" width="9.1796875" style="190" bestFit="1" customWidth="1"/>
    <col min="3613" max="3842" width="11.453125" style="190"/>
    <col min="3843" max="3843" width="3" style="190" bestFit="1" customWidth="1"/>
    <col min="3844" max="3844" width="3" style="190" customWidth="1"/>
    <col min="3845" max="3845" width="3.54296875" style="190" customWidth="1"/>
    <col min="3846" max="3846" width="11" style="190" bestFit="1" customWidth="1"/>
    <col min="3847" max="3848" width="11.26953125" style="190" bestFit="1" customWidth="1"/>
    <col min="3849" max="3849" width="10" style="190" bestFit="1" customWidth="1"/>
    <col min="3850" max="3850" width="12.26953125" style="190" bestFit="1" customWidth="1"/>
    <col min="3851" max="3851" width="3" style="190" customWidth="1"/>
    <col min="3852" max="3852" width="5.453125" style="190" customWidth="1"/>
    <col min="3853" max="3853" width="17.81640625" style="190" bestFit="1" customWidth="1"/>
    <col min="3854" max="3854" width="13.26953125" style="190" bestFit="1" customWidth="1"/>
    <col min="3855" max="3856" width="15.81640625" style="190" bestFit="1" customWidth="1"/>
    <col min="3857" max="3857" width="13.81640625" style="190" bestFit="1" customWidth="1"/>
    <col min="3858" max="3858" width="13.1796875" style="190" customWidth="1"/>
    <col min="3859" max="3859" width="2.7265625" style="190" customWidth="1"/>
    <col min="3860" max="3860" width="12.26953125" style="190" bestFit="1" customWidth="1"/>
    <col min="3861" max="3862" width="11.26953125" style="190" bestFit="1" customWidth="1"/>
    <col min="3863" max="3863" width="5.7265625" style="190" bestFit="1" customWidth="1"/>
    <col min="3864" max="3864" width="12.26953125" style="190" bestFit="1" customWidth="1"/>
    <col min="3865" max="3867" width="11.26953125" style="190" bestFit="1" customWidth="1"/>
    <col min="3868" max="3868" width="9.1796875" style="190" bestFit="1" customWidth="1"/>
    <col min="3869" max="4098" width="11.453125" style="190"/>
    <col min="4099" max="4099" width="3" style="190" bestFit="1" customWidth="1"/>
    <col min="4100" max="4100" width="3" style="190" customWidth="1"/>
    <col min="4101" max="4101" width="3.54296875" style="190" customWidth="1"/>
    <col min="4102" max="4102" width="11" style="190" bestFit="1" customWidth="1"/>
    <col min="4103" max="4104" width="11.26953125" style="190" bestFit="1" customWidth="1"/>
    <col min="4105" max="4105" width="10" style="190" bestFit="1" customWidth="1"/>
    <col min="4106" max="4106" width="12.26953125" style="190" bestFit="1" customWidth="1"/>
    <col min="4107" max="4107" width="3" style="190" customWidth="1"/>
    <col min="4108" max="4108" width="5.453125" style="190" customWidth="1"/>
    <col min="4109" max="4109" width="17.81640625" style="190" bestFit="1" customWidth="1"/>
    <col min="4110" max="4110" width="13.26953125" style="190" bestFit="1" customWidth="1"/>
    <col min="4111" max="4112" width="15.81640625" style="190" bestFit="1" customWidth="1"/>
    <col min="4113" max="4113" width="13.81640625" style="190" bestFit="1" customWidth="1"/>
    <col min="4114" max="4114" width="13.1796875" style="190" customWidth="1"/>
    <col min="4115" max="4115" width="2.7265625" style="190" customWidth="1"/>
    <col min="4116" max="4116" width="12.26953125" style="190" bestFit="1" customWidth="1"/>
    <col min="4117" max="4118" width="11.26953125" style="190" bestFit="1" customWidth="1"/>
    <col min="4119" max="4119" width="5.7265625" style="190" bestFit="1" customWidth="1"/>
    <col min="4120" max="4120" width="12.26953125" style="190" bestFit="1" customWidth="1"/>
    <col min="4121" max="4123" width="11.26953125" style="190" bestFit="1" customWidth="1"/>
    <col min="4124" max="4124" width="9.1796875" style="190" bestFit="1" customWidth="1"/>
    <col min="4125" max="4354" width="11.453125" style="190"/>
    <col min="4355" max="4355" width="3" style="190" bestFit="1" customWidth="1"/>
    <col min="4356" max="4356" width="3" style="190" customWidth="1"/>
    <col min="4357" max="4357" width="3.54296875" style="190" customWidth="1"/>
    <col min="4358" max="4358" width="11" style="190" bestFit="1" customWidth="1"/>
    <col min="4359" max="4360" width="11.26953125" style="190" bestFit="1" customWidth="1"/>
    <col min="4361" max="4361" width="10" style="190" bestFit="1" customWidth="1"/>
    <col min="4362" max="4362" width="12.26953125" style="190" bestFit="1" customWidth="1"/>
    <col min="4363" max="4363" width="3" style="190" customWidth="1"/>
    <col min="4364" max="4364" width="5.453125" style="190" customWidth="1"/>
    <col min="4365" max="4365" width="17.81640625" style="190" bestFit="1" customWidth="1"/>
    <col min="4366" max="4366" width="13.26953125" style="190" bestFit="1" customWidth="1"/>
    <col min="4367" max="4368" width="15.81640625" style="190" bestFit="1" customWidth="1"/>
    <col min="4369" max="4369" width="13.81640625" style="190" bestFit="1" customWidth="1"/>
    <col min="4370" max="4370" width="13.1796875" style="190" customWidth="1"/>
    <col min="4371" max="4371" width="2.7265625" style="190" customWidth="1"/>
    <col min="4372" max="4372" width="12.26953125" style="190" bestFit="1" customWidth="1"/>
    <col min="4373" max="4374" width="11.26953125" style="190" bestFit="1" customWidth="1"/>
    <col min="4375" max="4375" width="5.7265625" style="190" bestFit="1" customWidth="1"/>
    <col min="4376" max="4376" width="12.26953125" style="190" bestFit="1" customWidth="1"/>
    <col min="4377" max="4379" width="11.26953125" style="190" bestFit="1" customWidth="1"/>
    <col min="4380" max="4380" width="9.1796875" style="190" bestFit="1" customWidth="1"/>
    <col min="4381" max="4610" width="11.453125" style="190"/>
    <col min="4611" max="4611" width="3" style="190" bestFit="1" customWidth="1"/>
    <col min="4612" max="4612" width="3" style="190" customWidth="1"/>
    <col min="4613" max="4613" width="3.54296875" style="190" customWidth="1"/>
    <col min="4614" max="4614" width="11" style="190" bestFit="1" customWidth="1"/>
    <col min="4615" max="4616" width="11.26953125" style="190" bestFit="1" customWidth="1"/>
    <col min="4617" max="4617" width="10" style="190" bestFit="1" customWidth="1"/>
    <col min="4618" max="4618" width="12.26953125" style="190" bestFit="1" customWidth="1"/>
    <col min="4619" max="4619" width="3" style="190" customWidth="1"/>
    <col min="4620" max="4620" width="5.453125" style="190" customWidth="1"/>
    <col min="4621" max="4621" width="17.81640625" style="190" bestFit="1" customWidth="1"/>
    <col min="4622" max="4622" width="13.26953125" style="190" bestFit="1" customWidth="1"/>
    <col min="4623" max="4624" width="15.81640625" style="190" bestFit="1" customWidth="1"/>
    <col min="4625" max="4625" width="13.81640625" style="190" bestFit="1" customWidth="1"/>
    <col min="4626" max="4626" width="13.1796875" style="190" customWidth="1"/>
    <col min="4627" max="4627" width="2.7265625" style="190" customWidth="1"/>
    <col min="4628" max="4628" width="12.26953125" style="190" bestFit="1" customWidth="1"/>
    <col min="4629" max="4630" width="11.26953125" style="190" bestFit="1" customWidth="1"/>
    <col min="4631" max="4631" width="5.7265625" style="190" bestFit="1" customWidth="1"/>
    <col min="4632" max="4632" width="12.26953125" style="190" bestFit="1" customWidth="1"/>
    <col min="4633" max="4635" width="11.26953125" style="190" bestFit="1" customWidth="1"/>
    <col min="4636" max="4636" width="9.1796875" style="190" bestFit="1" customWidth="1"/>
    <col min="4637" max="4866" width="11.453125" style="190"/>
    <col min="4867" max="4867" width="3" style="190" bestFit="1" customWidth="1"/>
    <col min="4868" max="4868" width="3" style="190" customWidth="1"/>
    <col min="4869" max="4869" width="3.54296875" style="190" customWidth="1"/>
    <col min="4870" max="4870" width="11" style="190" bestFit="1" customWidth="1"/>
    <col min="4871" max="4872" width="11.26953125" style="190" bestFit="1" customWidth="1"/>
    <col min="4873" max="4873" width="10" style="190" bestFit="1" customWidth="1"/>
    <col min="4874" max="4874" width="12.26953125" style="190" bestFit="1" customWidth="1"/>
    <col min="4875" max="4875" width="3" style="190" customWidth="1"/>
    <col min="4876" max="4876" width="5.453125" style="190" customWidth="1"/>
    <col min="4877" max="4877" width="17.81640625" style="190" bestFit="1" customWidth="1"/>
    <col min="4878" max="4878" width="13.26953125" style="190" bestFit="1" customWidth="1"/>
    <col min="4879" max="4880" width="15.81640625" style="190" bestFit="1" customWidth="1"/>
    <col min="4881" max="4881" width="13.81640625" style="190" bestFit="1" customWidth="1"/>
    <col min="4882" max="4882" width="13.1796875" style="190" customWidth="1"/>
    <col min="4883" max="4883" width="2.7265625" style="190" customWidth="1"/>
    <col min="4884" max="4884" width="12.26953125" style="190" bestFit="1" customWidth="1"/>
    <col min="4885" max="4886" width="11.26953125" style="190" bestFit="1" customWidth="1"/>
    <col min="4887" max="4887" width="5.7265625" style="190" bestFit="1" customWidth="1"/>
    <col min="4888" max="4888" width="12.26953125" style="190" bestFit="1" customWidth="1"/>
    <col min="4889" max="4891" width="11.26953125" style="190" bestFit="1" customWidth="1"/>
    <col min="4892" max="4892" width="9.1796875" style="190" bestFit="1" customWidth="1"/>
    <col min="4893" max="5122" width="11.453125" style="190"/>
    <col min="5123" max="5123" width="3" style="190" bestFit="1" customWidth="1"/>
    <col min="5124" max="5124" width="3" style="190" customWidth="1"/>
    <col min="5125" max="5125" width="3.54296875" style="190" customWidth="1"/>
    <col min="5126" max="5126" width="11" style="190" bestFit="1" customWidth="1"/>
    <col min="5127" max="5128" width="11.26953125" style="190" bestFit="1" customWidth="1"/>
    <col min="5129" max="5129" width="10" style="190" bestFit="1" customWidth="1"/>
    <col min="5130" max="5130" width="12.26953125" style="190" bestFit="1" customWidth="1"/>
    <col min="5131" max="5131" width="3" style="190" customWidth="1"/>
    <col min="5132" max="5132" width="5.453125" style="190" customWidth="1"/>
    <col min="5133" max="5133" width="17.81640625" style="190" bestFit="1" customWidth="1"/>
    <col min="5134" max="5134" width="13.26953125" style="190" bestFit="1" customWidth="1"/>
    <col min="5135" max="5136" width="15.81640625" style="190" bestFit="1" customWidth="1"/>
    <col min="5137" max="5137" width="13.81640625" style="190" bestFit="1" customWidth="1"/>
    <col min="5138" max="5138" width="13.1796875" style="190" customWidth="1"/>
    <col min="5139" max="5139" width="2.7265625" style="190" customWidth="1"/>
    <col min="5140" max="5140" width="12.26953125" style="190" bestFit="1" customWidth="1"/>
    <col min="5141" max="5142" width="11.26953125" style="190" bestFit="1" customWidth="1"/>
    <col min="5143" max="5143" width="5.7265625" style="190" bestFit="1" customWidth="1"/>
    <col min="5144" max="5144" width="12.26953125" style="190" bestFit="1" customWidth="1"/>
    <col min="5145" max="5147" width="11.26953125" style="190" bestFit="1" customWidth="1"/>
    <col min="5148" max="5148" width="9.1796875" style="190" bestFit="1" customWidth="1"/>
    <col min="5149" max="5378" width="11.453125" style="190"/>
    <col min="5379" max="5379" width="3" style="190" bestFit="1" customWidth="1"/>
    <col min="5380" max="5380" width="3" style="190" customWidth="1"/>
    <col min="5381" max="5381" width="3.54296875" style="190" customWidth="1"/>
    <col min="5382" max="5382" width="11" style="190" bestFit="1" customWidth="1"/>
    <col min="5383" max="5384" width="11.26953125" style="190" bestFit="1" customWidth="1"/>
    <col min="5385" max="5385" width="10" style="190" bestFit="1" customWidth="1"/>
    <col min="5386" max="5386" width="12.26953125" style="190" bestFit="1" customWidth="1"/>
    <col min="5387" max="5387" width="3" style="190" customWidth="1"/>
    <col min="5388" max="5388" width="5.453125" style="190" customWidth="1"/>
    <col min="5389" max="5389" width="17.81640625" style="190" bestFit="1" customWidth="1"/>
    <col min="5390" max="5390" width="13.26953125" style="190" bestFit="1" customWidth="1"/>
    <col min="5391" max="5392" width="15.81640625" style="190" bestFit="1" customWidth="1"/>
    <col min="5393" max="5393" width="13.81640625" style="190" bestFit="1" customWidth="1"/>
    <col min="5394" max="5394" width="13.1796875" style="190" customWidth="1"/>
    <col min="5395" max="5395" width="2.7265625" style="190" customWidth="1"/>
    <col min="5396" max="5396" width="12.26953125" style="190" bestFit="1" customWidth="1"/>
    <col min="5397" max="5398" width="11.26953125" style="190" bestFit="1" customWidth="1"/>
    <col min="5399" max="5399" width="5.7265625" style="190" bestFit="1" customWidth="1"/>
    <col min="5400" max="5400" width="12.26953125" style="190" bestFit="1" customWidth="1"/>
    <col min="5401" max="5403" width="11.26953125" style="190" bestFit="1" customWidth="1"/>
    <col min="5404" max="5404" width="9.1796875" style="190" bestFit="1" customWidth="1"/>
    <col min="5405" max="5634" width="11.453125" style="190"/>
    <col min="5635" max="5635" width="3" style="190" bestFit="1" customWidth="1"/>
    <col min="5636" max="5636" width="3" style="190" customWidth="1"/>
    <col min="5637" max="5637" width="3.54296875" style="190" customWidth="1"/>
    <col min="5638" max="5638" width="11" style="190" bestFit="1" customWidth="1"/>
    <col min="5639" max="5640" width="11.26953125" style="190" bestFit="1" customWidth="1"/>
    <col min="5641" max="5641" width="10" style="190" bestFit="1" customWidth="1"/>
    <col min="5642" max="5642" width="12.26953125" style="190" bestFit="1" customWidth="1"/>
    <col min="5643" max="5643" width="3" style="190" customWidth="1"/>
    <col min="5644" max="5644" width="5.453125" style="190" customWidth="1"/>
    <col min="5645" max="5645" width="17.81640625" style="190" bestFit="1" customWidth="1"/>
    <col min="5646" max="5646" width="13.26953125" style="190" bestFit="1" customWidth="1"/>
    <col min="5647" max="5648" width="15.81640625" style="190" bestFit="1" customWidth="1"/>
    <col min="5649" max="5649" width="13.81640625" style="190" bestFit="1" customWidth="1"/>
    <col min="5650" max="5650" width="13.1796875" style="190" customWidth="1"/>
    <col min="5651" max="5651" width="2.7265625" style="190" customWidth="1"/>
    <col min="5652" max="5652" width="12.26953125" style="190" bestFit="1" customWidth="1"/>
    <col min="5653" max="5654" width="11.26953125" style="190" bestFit="1" customWidth="1"/>
    <col min="5655" max="5655" width="5.7265625" style="190" bestFit="1" customWidth="1"/>
    <col min="5656" max="5656" width="12.26953125" style="190" bestFit="1" customWidth="1"/>
    <col min="5657" max="5659" width="11.26953125" style="190" bestFit="1" customWidth="1"/>
    <col min="5660" max="5660" width="9.1796875" style="190" bestFit="1" customWidth="1"/>
    <col min="5661" max="5890" width="11.453125" style="190"/>
    <col min="5891" max="5891" width="3" style="190" bestFit="1" customWidth="1"/>
    <col min="5892" max="5892" width="3" style="190" customWidth="1"/>
    <col min="5893" max="5893" width="3.54296875" style="190" customWidth="1"/>
    <col min="5894" max="5894" width="11" style="190" bestFit="1" customWidth="1"/>
    <col min="5895" max="5896" width="11.26953125" style="190" bestFit="1" customWidth="1"/>
    <col min="5897" max="5897" width="10" style="190" bestFit="1" customWidth="1"/>
    <col min="5898" max="5898" width="12.26953125" style="190" bestFit="1" customWidth="1"/>
    <col min="5899" max="5899" width="3" style="190" customWidth="1"/>
    <col min="5900" max="5900" width="5.453125" style="190" customWidth="1"/>
    <col min="5901" max="5901" width="17.81640625" style="190" bestFit="1" customWidth="1"/>
    <col min="5902" max="5902" width="13.26953125" style="190" bestFit="1" customWidth="1"/>
    <col min="5903" max="5904" width="15.81640625" style="190" bestFit="1" customWidth="1"/>
    <col min="5905" max="5905" width="13.81640625" style="190" bestFit="1" customWidth="1"/>
    <col min="5906" max="5906" width="13.1796875" style="190" customWidth="1"/>
    <col min="5907" max="5907" width="2.7265625" style="190" customWidth="1"/>
    <col min="5908" max="5908" width="12.26953125" style="190" bestFit="1" customWidth="1"/>
    <col min="5909" max="5910" width="11.26953125" style="190" bestFit="1" customWidth="1"/>
    <col min="5911" max="5911" width="5.7265625" style="190" bestFit="1" customWidth="1"/>
    <col min="5912" max="5912" width="12.26953125" style="190" bestFit="1" customWidth="1"/>
    <col min="5913" max="5915" width="11.26953125" style="190" bestFit="1" customWidth="1"/>
    <col min="5916" max="5916" width="9.1796875" style="190" bestFit="1" customWidth="1"/>
    <col min="5917" max="6146" width="11.453125" style="190"/>
    <col min="6147" max="6147" width="3" style="190" bestFit="1" customWidth="1"/>
    <col min="6148" max="6148" width="3" style="190" customWidth="1"/>
    <col min="6149" max="6149" width="3.54296875" style="190" customWidth="1"/>
    <col min="6150" max="6150" width="11" style="190" bestFit="1" customWidth="1"/>
    <col min="6151" max="6152" width="11.26953125" style="190" bestFit="1" customWidth="1"/>
    <col min="6153" max="6153" width="10" style="190" bestFit="1" customWidth="1"/>
    <col min="6154" max="6154" width="12.26953125" style="190" bestFit="1" customWidth="1"/>
    <col min="6155" max="6155" width="3" style="190" customWidth="1"/>
    <col min="6156" max="6156" width="5.453125" style="190" customWidth="1"/>
    <col min="6157" max="6157" width="17.81640625" style="190" bestFit="1" customWidth="1"/>
    <col min="6158" max="6158" width="13.26953125" style="190" bestFit="1" customWidth="1"/>
    <col min="6159" max="6160" width="15.81640625" style="190" bestFit="1" customWidth="1"/>
    <col min="6161" max="6161" width="13.81640625" style="190" bestFit="1" customWidth="1"/>
    <col min="6162" max="6162" width="13.1796875" style="190" customWidth="1"/>
    <col min="6163" max="6163" width="2.7265625" style="190" customWidth="1"/>
    <col min="6164" max="6164" width="12.26953125" style="190" bestFit="1" customWidth="1"/>
    <col min="6165" max="6166" width="11.26953125" style="190" bestFit="1" customWidth="1"/>
    <col min="6167" max="6167" width="5.7265625" style="190" bestFit="1" customWidth="1"/>
    <col min="6168" max="6168" width="12.26953125" style="190" bestFit="1" customWidth="1"/>
    <col min="6169" max="6171" width="11.26953125" style="190" bestFit="1" customWidth="1"/>
    <col min="6172" max="6172" width="9.1796875" style="190" bestFit="1" customWidth="1"/>
    <col min="6173" max="6402" width="11.453125" style="190"/>
    <col min="6403" max="6403" width="3" style="190" bestFit="1" customWidth="1"/>
    <col min="6404" max="6404" width="3" style="190" customWidth="1"/>
    <col min="6405" max="6405" width="3.54296875" style="190" customWidth="1"/>
    <col min="6406" max="6406" width="11" style="190" bestFit="1" customWidth="1"/>
    <col min="6407" max="6408" width="11.26953125" style="190" bestFit="1" customWidth="1"/>
    <col min="6409" max="6409" width="10" style="190" bestFit="1" customWidth="1"/>
    <col min="6410" max="6410" width="12.26953125" style="190" bestFit="1" customWidth="1"/>
    <col min="6411" max="6411" width="3" style="190" customWidth="1"/>
    <col min="6412" max="6412" width="5.453125" style="190" customWidth="1"/>
    <col min="6413" max="6413" width="17.81640625" style="190" bestFit="1" customWidth="1"/>
    <col min="6414" max="6414" width="13.26953125" style="190" bestFit="1" customWidth="1"/>
    <col min="6415" max="6416" width="15.81640625" style="190" bestFit="1" customWidth="1"/>
    <col min="6417" max="6417" width="13.81640625" style="190" bestFit="1" customWidth="1"/>
    <col min="6418" max="6418" width="13.1796875" style="190" customWidth="1"/>
    <col min="6419" max="6419" width="2.7265625" style="190" customWidth="1"/>
    <col min="6420" max="6420" width="12.26953125" style="190" bestFit="1" customWidth="1"/>
    <col min="6421" max="6422" width="11.26953125" style="190" bestFit="1" customWidth="1"/>
    <col min="6423" max="6423" width="5.7265625" style="190" bestFit="1" customWidth="1"/>
    <col min="6424" max="6424" width="12.26953125" style="190" bestFit="1" customWidth="1"/>
    <col min="6425" max="6427" width="11.26953125" style="190" bestFit="1" customWidth="1"/>
    <col min="6428" max="6428" width="9.1796875" style="190" bestFit="1" customWidth="1"/>
    <col min="6429" max="6658" width="11.453125" style="190"/>
    <col min="6659" max="6659" width="3" style="190" bestFit="1" customWidth="1"/>
    <col min="6660" max="6660" width="3" style="190" customWidth="1"/>
    <col min="6661" max="6661" width="3.54296875" style="190" customWidth="1"/>
    <col min="6662" max="6662" width="11" style="190" bestFit="1" customWidth="1"/>
    <col min="6663" max="6664" width="11.26953125" style="190" bestFit="1" customWidth="1"/>
    <col min="6665" max="6665" width="10" style="190" bestFit="1" customWidth="1"/>
    <col min="6666" max="6666" width="12.26953125" style="190" bestFit="1" customWidth="1"/>
    <col min="6667" max="6667" width="3" style="190" customWidth="1"/>
    <col min="6668" max="6668" width="5.453125" style="190" customWidth="1"/>
    <col min="6669" max="6669" width="17.81640625" style="190" bestFit="1" customWidth="1"/>
    <col min="6670" max="6670" width="13.26953125" style="190" bestFit="1" customWidth="1"/>
    <col min="6671" max="6672" width="15.81640625" style="190" bestFit="1" customWidth="1"/>
    <col min="6673" max="6673" width="13.81640625" style="190" bestFit="1" customWidth="1"/>
    <col min="6674" max="6674" width="13.1796875" style="190" customWidth="1"/>
    <col min="6675" max="6675" width="2.7265625" style="190" customWidth="1"/>
    <col min="6676" max="6676" width="12.26953125" style="190" bestFit="1" customWidth="1"/>
    <col min="6677" max="6678" width="11.26953125" style="190" bestFit="1" customWidth="1"/>
    <col min="6679" max="6679" width="5.7265625" style="190" bestFit="1" customWidth="1"/>
    <col min="6680" max="6680" width="12.26953125" style="190" bestFit="1" customWidth="1"/>
    <col min="6681" max="6683" width="11.26953125" style="190" bestFit="1" customWidth="1"/>
    <col min="6684" max="6684" width="9.1796875" style="190" bestFit="1" customWidth="1"/>
    <col min="6685" max="6914" width="11.453125" style="190"/>
    <col min="6915" max="6915" width="3" style="190" bestFit="1" customWidth="1"/>
    <col min="6916" max="6916" width="3" style="190" customWidth="1"/>
    <col min="6917" max="6917" width="3.54296875" style="190" customWidth="1"/>
    <col min="6918" max="6918" width="11" style="190" bestFit="1" customWidth="1"/>
    <col min="6919" max="6920" width="11.26953125" style="190" bestFit="1" customWidth="1"/>
    <col min="6921" max="6921" width="10" style="190" bestFit="1" customWidth="1"/>
    <col min="6922" max="6922" width="12.26953125" style="190" bestFit="1" customWidth="1"/>
    <col min="6923" max="6923" width="3" style="190" customWidth="1"/>
    <col min="6924" max="6924" width="5.453125" style="190" customWidth="1"/>
    <col min="6925" max="6925" width="17.81640625" style="190" bestFit="1" customWidth="1"/>
    <col min="6926" max="6926" width="13.26953125" style="190" bestFit="1" customWidth="1"/>
    <col min="6927" max="6928" width="15.81640625" style="190" bestFit="1" customWidth="1"/>
    <col min="6929" max="6929" width="13.81640625" style="190" bestFit="1" customWidth="1"/>
    <col min="6930" max="6930" width="13.1796875" style="190" customWidth="1"/>
    <col min="6931" max="6931" width="2.7265625" style="190" customWidth="1"/>
    <col min="6932" max="6932" width="12.26953125" style="190" bestFit="1" customWidth="1"/>
    <col min="6933" max="6934" width="11.26953125" style="190" bestFit="1" customWidth="1"/>
    <col min="6935" max="6935" width="5.7265625" style="190" bestFit="1" customWidth="1"/>
    <col min="6936" max="6936" width="12.26953125" style="190" bestFit="1" customWidth="1"/>
    <col min="6937" max="6939" width="11.26953125" style="190" bestFit="1" customWidth="1"/>
    <col min="6940" max="6940" width="9.1796875" style="190" bestFit="1" customWidth="1"/>
    <col min="6941" max="7170" width="11.453125" style="190"/>
    <col min="7171" max="7171" width="3" style="190" bestFit="1" customWidth="1"/>
    <col min="7172" max="7172" width="3" style="190" customWidth="1"/>
    <col min="7173" max="7173" width="3.54296875" style="190" customWidth="1"/>
    <col min="7174" max="7174" width="11" style="190" bestFit="1" customWidth="1"/>
    <col min="7175" max="7176" width="11.26953125" style="190" bestFit="1" customWidth="1"/>
    <col min="7177" max="7177" width="10" style="190" bestFit="1" customWidth="1"/>
    <col min="7178" max="7178" width="12.26953125" style="190" bestFit="1" customWidth="1"/>
    <col min="7179" max="7179" width="3" style="190" customWidth="1"/>
    <col min="7180" max="7180" width="5.453125" style="190" customWidth="1"/>
    <col min="7181" max="7181" width="17.81640625" style="190" bestFit="1" customWidth="1"/>
    <col min="7182" max="7182" width="13.26953125" style="190" bestFit="1" customWidth="1"/>
    <col min="7183" max="7184" width="15.81640625" style="190" bestFit="1" customWidth="1"/>
    <col min="7185" max="7185" width="13.81640625" style="190" bestFit="1" customWidth="1"/>
    <col min="7186" max="7186" width="13.1796875" style="190" customWidth="1"/>
    <col min="7187" max="7187" width="2.7265625" style="190" customWidth="1"/>
    <col min="7188" max="7188" width="12.26953125" style="190" bestFit="1" customWidth="1"/>
    <col min="7189" max="7190" width="11.26953125" style="190" bestFit="1" customWidth="1"/>
    <col min="7191" max="7191" width="5.7265625" style="190" bestFit="1" customWidth="1"/>
    <col min="7192" max="7192" width="12.26953125" style="190" bestFit="1" customWidth="1"/>
    <col min="7193" max="7195" width="11.26953125" style="190" bestFit="1" customWidth="1"/>
    <col min="7196" max="7196" width="9.1796875" style="190" bestFit="1" customWidth="1"/>
    <col min="7197" max="7426" width="11.453125" style="190"/>
    <col min="7427" max="7427" width="3" style="190" bestFit="1" customWidth="1"/>
    <col min="7428" max="7428" width="3" style="190" customWidth="1"/>
    <col min="7429" max="7429" width="3.54296875" style="190" customWidth="1"/>
    <col min="7430" max="7430" width="11" style="190" bestFit="1" customWidth="1"/>
    <col min="7431" max="7432" width="11.26953125" style="190" bestFit="1" customWidth="1"/>
    <col min="7433" max="7433" width="10" style="190" bestFit="1" customWidth="1"/>
    <col min="7434" max="7434" width="12.26953125" style="190" bestFit="1" customWidth="1"/>
    <col min="7435" max="7435" width="3" style="190" customWidth="1"/>
    <col min="7436" max="7436" width="5.453125" style="190" customWidth="1"/>
    <col min="7437" max="7437" width="17.81640625" style="190" bestFit="1" customWidth="1"/>
    <col min="7438" max="7438" width="13.26953125" style="190" bestFit="1" customWidth="1"/>
    <col min="7439" max="7440" width="15.81640625" style="190" bestFit="1" customWidth="1"/>
    <col min="7441" max="7441" width="13.81640625" style="190" bestFit="1" customWidth="1"/>
    <col min="7442" max="7442" width="13.1796875" style="190" customWidth="1"/>
    <col min="7443" max="7443" width="2.7265625" style="190" customWidth="1"/>
    <col min="7444" max="7444" width="12.26953125" style="190" bestFit="1" customWidth="1"/>
    <col min="7445" max="7446" width="11.26953125" style="190" bestFit="1" customWidth="1"/>
    <col min="7447" max="7447" width="5.7265625" style="190" bestFit="1" customWidth="1"/>
    <col min="7448" max="7448" width="12.26953125" style="190" bestFit="1" customWidth="1"/>
    <col min="7449" max="7451" width="11.26953125" style="190" bestFit="1" customWidth="1"/>
    <col min="7452" max="7452" width="9.1796875" style="190" bestFit="1" customWidth="1"/>
    <col min="7453" max="7682" width="11.453125" style="190"/>
    <col min="7683" max="7683" width="3" style="190" bestFit="1" customWidth="1"/>
    <col min="7684" max="7684" width="3" style="190" customWidth="1"/>
    <col min="7685" max="7685" width="3.54296875" style="190" customWidth="1"/>
    <col min="7686" max="7686" width="11" style="190" bestFit="1" customWidth="1"/>
    <col min="7687" max="7688" width="11.26953125" style="190" bestFit="1" customWidth="1"/>
    <col min="7689" max="7689" width="10" style="190" bestFit="1" customWidth="1"/>
    <col min="7690" max="7690" width="12.26953125" style="190" bestFit="1" customWidth="1"/>
    <col min="7691" max="7691" width="3" style="190" customWidth="1"/>
    <col min="7692" max="7692" width="5.453125" style="190" customWidth="1"/>
    <col min="7693" max="7693" width="17.81640625" style="190" bestFit="1" customWidth="1"/>
    <col min="7694" max="7694" width="13.26953125" style="190" bestFit="1" customWidth="1"/>
    <col min="7695" max="7696" width="15.81640625" style="190" bestFit="1" customWidth="1"/>
    <col min="7697" max="7697" width="13.81640625" style="190" bestFit="1" customWidth="1"/>
    <col min="7698" max="7698" width="13.1796875" style="190" customWidth="1"/>
    <col min="7699" max="7699" width="2.7265625" style="190" customWidth="1"/>
    <col min="7700" max="7700" width="12.26953125" style="190" bestFit="1" customWidth="1"/>
    <col min="7701" max="7702" width="11.26953125" style="190" bestFit="1" customWidth="1"/>
    <col min="7703" max="7703" width="5.7265625" style="190" bestFit="1" customWidth="1"/>
    <col min="7704" max="7704" width="12.26953125" style="190" bestFit="1" customWidth="1"/>
    <col min="7705" max="7707" width="11.26953125" style="190" bestFit="1" customWidth="1"/>
    <col min="7708" max="7708" width="9.1796875" style="190" bestFit="1" customWidth="1"/>
    <col min="7709" max="7938" width="11.453125" style="190"/>
    <col min="7939" max="7939" width="3" style="190" bestFit="1" customWidth="1"/>
    <col min="7940" max="7940" width="3" style="190" customWidth="1"/>
    <col min="7941" max="7941" width="3.54296875" style="190" customWidth="1"/>
    <col min="7942" max="7942" width="11" style="190" bestFit="1" customWidth="1"/>
    <col min="7943" max="7944" width="11.26953125" style="190" bestFit="1" customWidth="1"/>
    <col min="7945" max="7945" width="10" style="190" bestFit="1" customWidth="1"/>
    <col min="7946" max="7946" width="12.26953125" style="190" bestFit="1" customWidth="1"/>
    <col min="7947" max="7947" width="3" style="190" customWidth="1"/>
    <col min="7948" max="7948" width="5.453125" style="190" customWidth="1"/>
    <col min="7949" max="7949" width="17.81640625" style="190" bestFit="1" customWidth="1"/>
    <col min="7950" max="7950" width="13.26953125" style="190" bestFit="1" customWidth="1"/>
    <col min="7951" max="7952" width="15.81640625" style="190" bestFit="1" customWidth="1"/>
    <col min="7953" max="7953" width="13.81640625" style="190" bestFit="1" customWidth="1"/>
    <col min="7954" max="7954" width="13.1796875" style="190" customWidth="1"/>
    <col min="7955" max="7955" width="2.7265625" style="190" customWidth="1"/>
    <col min="7956" max="7956" width="12.26953125" style="190" bestFit="1" customWidth="1"/>
    <col min="7957" max="7958" width="11.26953125" style="190" bestFit="1" customWidth="1"/>
    <col min="7959" max="7959" width="5.7265625" style="190" bestFit="1" customWidth="1"/>
    <col min="7960" max="7960" width="12.26953125" style="190" bestFit="1" customWidth="1"/>
    <col min="7961" max="7963" width="11.26953125" style="190" bestFit="1" customWidth="1"/>
    <col min="7964" max="7964" width="9.1796875" style="190" bestFit="1" customWidth="1"/>
    <col min="7965" max="8194" width="11.453125" style="190"/>
    <col min="8195" max="8195" width="3" style="190" bestFit="1" customWidth="1"/>
    <col min="8196" max="8196" width="3" style="190" customWidth="1"/>
    <col min="8197" max="8197" width="3.54296875" style="190" customWidth="1"/>
    <col min="8198" max="8198" width="11" style="190" bestFit="1" customWidth="1"/>
    <col min="8199" max="8200" width="11.26953125" style="190" bestFit="1" customWidth="1"/>
    <col min="8201" max="8201" width="10" style="190" bestFit="1" customWidth="1"/>
    <col min="8202" max="8202" width="12.26953125" style="190" bestFit="1" customWidth="1"/>
    <col min="8203" max="8203" width="3" style="190" customWidth="1"/>
    <col min="8204" max="8204" width="5.453125" style="190" customWidth="1"/>
    <col min="8205" max="8205" width="17.81640625" style="190" bestFit="1" customWidth="1"/>
    <col min="8206" max="8206" width="13.26953125" style="190" bestFit="1" customWidth="1"/>
    <col min="8207" max="8208" width="15.81640625" style="190" bestFit="1" customWidth="1"/>
    <col min="8209" max="8209" width="13.81640625" style="190" bestFit="1" customWidth="1"/>
    <col min="8210" max="8210" width="13.1796875" style="190" customWidth="1"/>
    <col min="8211" max="8211" width="2.7265625" style="190" customWidth="1"/>
    <col min="8212" max="8212" width="12.26953125" style="190" bestFit="1" customWidth="1"/>
    <col min="8213" max="8214" width="11.26953125" style="190" bestFit="1" customWidth="1"/>
    <col min="8215" max="8215" width="5.7265625" style="190" bestFit="1" customWidth="1"/>
    <col min="8216" max="8216" width="12.26953125" style="190" bestFit="1" customWidth="1"/>
    <col min="8217" max="8219" width="11.26953125" style="190" bestFit="1" customWidth="1"/>
    <col min="8220" max="8220" width="9.1796875" style="190" bestFit="1" customWidth="1"/>
    <col min="8221" max="8450" width="11.453125" style="190"/>
    <col min="8451" max="8451" width="3" style="190" bestFit="1" customWidth="1"/>
    <col min="8452" max="8452" width="3" style="190" customWidth="1"/>
    <col min="8453" max="8453" width="3.54296875" style="190" customWidth="1"/>
    <col min="8454" max="8454" width="11" style="190" bestFit="1" customWidth="1"/>
    <col min="8455" max="8456" width="11.26953125" style="190" bestFit="1" customWidth="1"/>
    <col min="8457" max="8457" width="10" style="190" bestFit="1" customWidth="1"/>
    <col min="8458" max="8458" width="12.26953125" style="190" bestFit="1" customWidth="1"/>
    <col min="8459" max="8459" width="3" style="190" customWidth="1"/>
    <col min="8460" max="8460" width="5.453125" style="190" customWidth="1"/>
    <col min="8461" max="8461" width="17.81640625" style="190" bestFit="1" customWidth="1"/>
    <col min="8462" max="8462" width="13.26953125" style="190" bestFit="1" customWidth="1"/>
    <col min="8463" max="8464" width="15.81640625" style="190" bestFit="1" customWidth="1"/>
    <col min="8465" max="8465" width="13.81640625" style="190" bestFit="1" customWidth="1"/>
    <col min="8466" max="8466" width="13.1796875" style="190" customWidth="1"/>
    <col min="8467" max="8467" width="2.7265625" style="190" customWidth="1"/>
    <col min="8468" max="8468" width="12.26953125" style="190" bestFit="1" customWidth="1"/>
    <col min="8469" max="8470" width="11.26953125" style="190" bestFit="1" customWidth="1"/>
    <col min="8471" max="8471" width="5.7265625" style="190" bestFit="1" customWidth="1"/>
    <col min="8472" max="8472" width="12.26953125" style="190" bestFit="1" customWidth="1"/>
    <col min="8473" max="8475" width="11.26953125" style="190" bestFit="1" customWidth="1"/>
    <col min="8476" max="8476" width="9.1796875" style="190" bestFit="1" customWidth="1"/>
    <col min="8477" max="8706" width="11.453125" style="190"/>
    <col min="8707" max="8707" width="3" style="190" bestFit="1" customWidth="1"/>
    <col min="8708" max="8708" width="3" style="190" customWidth="1"/>
    <col min="8709" max="8709" width="3.54296875" style="190" customWidth="1"/>
    <col min="8710" max="8710" width="11" style="190" bestFit="1" customWidth="1"/>
    <col min="8711" max="8712" width="11.26953125" style="190" bestFit="1" customWidth="1"/>
    <col min="8713" max="8713" width="10" style="190" bestFit="1" customWidth="1"/>
    <col min="8714" max="8714" width="12.26953125" style="190" bestFit="1" customWidth="1"/>
    <col min="8715" max="8715" width="3" style="190" customWidth="1"/>
    <col min="8716" max="8716" width="5.453125" style="190" customWidth="1"/>
    <col min="8717" max="8717" width="17.81640625" style="190" bestFit="1" customWidth="1"/>
    <col min="8718" max="8718" width="13.26953125" style="190" bestFit="1" customWidth="1"/>
    <col min="8719" max="8720" width="15.81640625" style="190" bestFit="1" customWidth="1"/>
    <col min="8721" max="8721" width="13.81640625" style="190" bestFit="1" customWidth="1"/>
    <col min="8722" max="8722" width="13.1796875" style="190" customWidth="1"/>
    <col min="8723" max="8723" width="2.7265625" style="190" customWidth="1"/>
    <col min="8724" max="8724" width="12.26953125" style="190" bestFit="1" customWidth="1"/>
    <col min="8725" max="8726" width="11.26953125" style="190" bestFit="1" customWidth="1"/>
    <col min="8727" max="8727" width="5.7265625" style="190" bestFit="1" customWidth="1"/>
    <col min="8728" max="8728" width="12.26953125" style="190" bestFit="1" customWidth="1"/>
    <col min="8729" max="8731" width="11.26953125" style="190" bestFit="1" customWidth="1"/>
    <col min="8732" max="8732" width="9.1796875" style="190" bestFit="1" customWidth="1"/>
    <col min="8733" max="8962" width="11.453125" style="190"/>
    <col min="8963" max="8963" width="3" style="190" bestFit="1" customWidth="1"/>
    <col min="8964" max="8964" width="3" style="190" customWidth="1"/>
    <col min="8965" max="8965" width="3.54296875" style="190" customWidth="1"/>
    <col min="8966" max="8966" width="11" style="190" bestFit="1" customWidth="1"/>
    <col min="8967" max="8968" width="11.26953125" style="190" bestFit="1" customWidth="1"/>
    <col min="8969" max="8969" width="10" style="190" bestFit="1" customWidth="1"/>
    <col min="8970" max="8970" width="12.26953125" style="190" bestFit="1" customWidth="1"/>
    <col min="8971" max="8971" width="3" style="190" customWidth="1"/>
    <col min="8972" max="8972" width="5.453125" style="190" customWidth="1"/>
    <col min="8973" max="8973" width="17.81640625" style="190" bestFit="1" customWidth="1"/>
    <col min="8974" max="8974" width="13.26953125" style="190" bestFit="1" customWidth="1"/>
    <col min="8975" max="8976" width="15.81640625" style="190" bestFit="1" customWidth="1"/>
    <col min="8977" max="8977" width="13.81640625" style="190" bestFit="1" customWidth="1"/>
    <col min="8978" max="8978" width="13.1796875" style="190" customWidth="1"/>
    <col min="8979" max="8979" width="2.7265625" style="190" customWidth="1"/>
    <col min="8980" max="8980" width="12.26953125" style="190" bestFit="1" customWidth="1"/>
    <col min="8981" max="8982" width="11.26953125" style="190" bestFit="1" customWidth="1"/>
    <col min="8983" max="8983" width="5.7265625" style="190" bestFit="1" customWidth="1"/>
    <col min="8984" max="8984" width="12.26953125" style="190" bestFit="1" customWidth="1"/>
    <col min="8985" max="8987" width="11.26953125" style="190" bestFit="1" customWidth="1"/>
    <col min="8988" max="8988" width="9.1796875" style="190" bestFit="1" customWidth="1"/>
    <col min="8989" max="9218" width="11.453125" style="190"/>
    <col min="9219" max="9219" width="3" style="190" bestFit="1" customWidth="1"/>
    <col min="9220" max="9220" width="3" style="190" customWidth="1"/>
    <col min="9221" max="9221" width="3.54296875" style="190" customWidth="1"/>
    <col min="9222" max="9222" width="11" style="190" bestFit="1" customWidth="1"/>
    <col min="9223" max="9224" width="11.26953125" style="190" bestFit="1" customWidth="1"/>
    <col min="9225" max="9225" width="10" style="190" bestFit="1" customWidth="1"/>
    <col min="9226" max="9226" width="12.26953125" style="190" bestFit="1" customWidth="1"/>
    <col min="9227" max="9227" width="3" style="190" customWidth="1"/>
    <col min="9228" max="9228" width="5.453125" style="190" customWidth="1"/>
    <col min="9229" max="9229" width="17.81640625" style="190" bestFit="1" customWidth="1"/>
    <col min="9230" max="9230" width="13.26953125" style="190" bestFit="1" customWidth="1"/>
    <col min="9231" max="9232" width="15.81640625" style="190" bestFit="1" customWidth="1"/>
    <col min="9233" max="9233" width="13.81640625" style="190" bestFit="1" customWidth="1"/>
    <col min="9234" max="9234" width="13.1796875" style="190" customWidth="1"/>
    <col min="9235" max="9235" width="2.7265625" style="190" customWidth="1"/>
    <col min="9236" max="9236" width="12.26953125" style="190" bestFit="1" customWidth="1"/>
    <col min="9237" max="9238" width="11.26953125" style="190" bestFit="1" customWidth="1"/>
    <col min="9239" max="9239" width="5.7265625" style="190" bestFit="1" customWidth="1"/>
    <col min="9240" max="9240" width="12.26953125" style="190" bestFit="1" customWidth="1"/>
    <col min="9241" max="9243" width="11.26953125" style="190" bestFit="1" customWidth="1"/>
    <col min="9244" max="9244" width="9.1796875" style="190" bestFit="1" customWidth="1"/>
    <col min="9245" max="9474" width="11.453125" style="190"/>
    <col min="9475" max="9475" width="3" style="190" bestFit="1" customWidth="1"/>
    <col min="9476" max="9476" width="3" style="190" customWidth="1"/>
    <col min="9477" max="9477" width="3.54296875" style="190" customWidth="1"/>
    <col min="9478" max="9478" width="11" style="190" bestFit="1" customWidth="1"/>
    <col min="9479" max="9480" width="11.26953125" style="190" bestFit="1" customWidth="1"/>
    <col min="9481" max="9481" width="10" style="190" bestFit="1" customWidth="1"/>
    <col min="9482" max="9482" width="12.26953125" style="190" bestFit="1" customWidth="1"/>
    <col min="9483" max="9483" width="3" style="190" customWidth="1"/>
    <col min="9484" max="9484" width="5.453125" style="190" customWidth="1"/>
    <col min="9485" max="9485" width="17.81640625" style="190" bestFit="1" customWidth="1"/>
    <col min="9486" max="9486" width="13.26953125" style="190" bestFit="1" customWidth="1"/>
    <col min="9487" max="9488" width="15.81640625" style="190" bestFit="1" customWidth="1"/>
    <col min="9489" max="9489" width="13.81640625" style="190" bestFit="1" customWidth="1"/>
    <col min="9490" max="9490" width="13.1796875" style="190" customWidth="1"/>
    <col min="9491" max="9491" width="2.7265625" style="190" customWidth="1"/>
    <col min="9492" max="9492" width="12.26953125" style="190" bestFit="1" customWidth="1"/>
    <col min="9493" max="9494" width="11.26953125" style="190" bestFit="1" customWidth="1"/>
    <col min="9495" max="9495" width="5.7265625" style="190" bestFit="1" customWidth="1"/>
    <col min="9496" max="9496" width="12.26953125" style="190" bestFit="1" customWidth="1"/>
    <col min="9497" max="9499" width="11.26953125" style="190" bestFit="1" customWidth="1"/>
    <col min="9500" max="9500" width="9.1796875" style="190" bestFit="1" customWidth="1"/>
    <col min="9501" max="9730" width="11.453125" style="190"/>
    <col min="9731" max="9731" width="3" style="190" bestFit="1" customWidth="1"/>
    <col min="9732" max="9732" width="3" style="190" customWidth="1"/>
    <col min="9733" max="9733" width="3.54296875" style="190" customWidth="1"/>
    <col min="9734" max="9734" width="11" style="190" bestFit="1" customWidth="1"/>
    <col min="9735" max="9736" width="11.26953125" style="190" bestFit="1" customWidth="1"/>
    <col min="9737" max="9737" width="10" style="190" bestFit="1" customWidth="1"/>
    <col min="9738" max="9738" width="12.26953125" style="190" bestFit="1" customWidth="1"/>
    <col min="9739" max="9739" width="3" style="190" customWidth="1"/>
    <col min="9740" max="9740" width="5.453125" style="190" customWidth="1"/>
    <col min="9741" max="9741" width="17.81640625" style="190" bestFit="1" customWidth="1"/>
    <col min="9742" max="9742" width="13.26953125" style="190" bestFit="1" customWidth="1"/>
    <col min="9743" max="9744" width="15.81640625" style="190" bestFit="1" customWidth="1"/>
    <col min="9745" max="9745" width="13.81640625" style="190" bestFit="1" customWidth="1"/>
    <col min="9746" max="9746" width="13.1796875" style="190" customWidth="1"/>
    <col min="9747" max="9747" width="2.7265625" style="190" customWidth="1"/>
    <col min="9748" max="9748" width="12.26953125" style="190" bestFit="1" customWidth="1"/>
    <col min="9749" max="9750" width="11.26953125" style="190" bestFit="1" customWidth="1"/>
    <col min="9751" max="9751" width="5.7265625" style="190" bestFit="1" customWidth="1"/>
    <col min="9752" max="9752" width="12.26953125" style="190" bestFit="1" customWidth="1"/>
    <col min="9753" max="9755" width="11.26953125" style="190" bestFit="1" customWidth="1"/>
    <col min="9756" max="9756" width="9.1796875" style="190" bestFit="1" customWidth="1"/>
    <col min="9757" max="9986" width="11.453125" style="190"/>
    <col min="9987" max="9987" width="3" style="190" bestFit="1" customWidth="1"/>
    <col min="9988" max="9988" width="3" style="190" customWidth="1"/>
    <col min="9989" max="9989" width="3.54296875" style="190" customWidth="1"/>
    <col min="9990" max="9990" width="11" style="190" bestFit="1" customWidth="1"/>
    <col min="9991" max="9992" width="11.26953125" style="190" bestFit="1" customWidth="1"/>
    <col min="9993" max="9993" width="10" style="190" bestFit="1" customWidth="1"/>
    <col min="9994" max="9994" width="12.26953125" style="190" bestFit="1" customWidth="1"/>
    <col min="9995" max="9995" width="3" style="190" customWidth="1"/>
    <col min="9996" max="9996" width="5.453125" style="190" customWidth="1"/>
    <col min="9997" max="9997" width="17.81640625" style="190" bestFit="1" customWidth="1"/>
    <col min="9998" max="9998" width="13.26953125" style="190" bestFit="1" customWidth="1"/>
    <col min="9999" max="10000" width="15.81640625" style="190" bestFit="1" customWidth="1"/>
    <col min="10001" max="10001" width="13.81640625" style="190" bestFit="1" customWidth="1"/>
    <col min="10002" max="10002" width="13.1796875" style="190" customWidth="1"/>
    <col min="10003" max="10003" width="2.7265625" style="190" customWidth="1"/>
    <col min="10004" max="10004" width="12.26953125" style="190" bestFit="1" customWidth="1"/>
    <col min="10005" max="10006" width="11.26953125" style="190" bestFit="1" customWidth="1"/>
    <col min="10007" max="10007" width="5.7265625" style="190" bestFit="1" customWidth="1"/>
    <col min="10008" max="10008" width="12.26953125" style="190" bestFit="1" customWidth="1"/>
    <col min="10009" max="10011" width="11.26953125" style="190" bestFit="1" customWidth="1"/>
    <col min="10012" max="10012" width="9.1796875" style="190" bestFit="1" customWidth="1"/>
    <col min="10013" max="10242" width="11.453125" style="190"/>
    <col min="10243" max="10243" width="3" style="190" bestFit="1" customWidth="1"/>
    <col min="10244" max="10244" width="3" style="190" customWidth="1"/>
    <col min="10245" max="10245" width="3.54296875" style="190" customWidth="1"/>
    <col min="10246" max="10246" width="11" style="190" bestFit="1" customWidth="1"/>
    <col min="10247" max="10248" width="11.26953125" style="190" bestFit="1" customWidth="1"/>
    <col min="10249" max="10249" width="10" style="190" bestFit="1" customWidth="1"/>
    <col min="10250" max="10250" width="12.26953125" style="190" bestFit="1" customWidth="1"/>
    <col min="10251" max="10251" width="3" style="190" customWidth="1"/>
    <col min="10252" max="10252" width="5.453125" style="190" customWidth="1"/>
    <col min="10253" max="10253" width="17.81640625" style="190" bestFit="1" customWidth="1"/>
    <col min="10254" max="10254" width="13.26953125" style="190" bestFit="1" customWidth="1"/>
    <col min="10255" max="10256" width="15.81640625" style="190" bestFit="1" customWidth="1"/>
    <col min="10257" max="10257" width="13.81640625" style="190" bestFit="1" customWidth="1"/>
    <col min="10258" max="10258" width="13.1796875" style="190" customWidth="1"/>
    <col min="10259" max="10259" width="2.7265625" style="190" customWidth="1"/>
    <col min="10260" max="10260" width="12.26953125" style="190" bestFit="1" customWidth="1"/>
    <col min="10261" max="10262" width="11.26953125" style="190" bestFit="1" customWidth="1"/>
    <col min="10263" max="10263" width="5.7265625" style="190" bestFit="1" customWidth="1"/>
    <col min="10264" max="10264" width="12.26953125" style="190" bestFit="1" customWidth="1"/>
    <col min="10265" max="10267" width="11.26953125" style="190" bestFit="1" customWidth="1"/>
    <col min="10268" max="10268" width="9.1796875" style="190" bestFit="1" customWidth="1"/>
    <col min="10269" max="10498" width="11.453125" style="190"/>
    <col min="10499" max="10499" width="3" style="190" bestFit="1" customWidth="1"/>
    <col min="10500" max="10500" width="3" style="190" customWidth="1"/>
    <col min="10501" max="10501" width="3.54296875" style="190" customWidth="1"/>
    <col min="10502" max="10502" width="11" style="190" bestFit="1" customWidth="1"/>
    <col min="10503" max="10504" width="11.26953125" style="190" bestFit="1" customWidth="1"/>
    <col min="10505" max="10505" width="10" style="190" bestFit="1" customWidth="1"/>
    <col min="10506" max="10506" width="12.26953125" style="190" bestFit="1" customWidth="1"/>
    <col min="10507" max="10507" width="3" style="190" customWidth="1"/>
    <col min="10508" max="10508" width="5.453125" style="190" customWidth="1"/>
    <col min="10509" max="10509" width="17.81640625" style="190" bestFit="1" customWidth="1"/>
    <col min="10510" max="10510" width="13.26953125" style="190" bestFit="1" customWidth="1"/>
    <col min="10511" max="10512" width="15.81640625" style="190" bestFit="1" customWidth="1"/>
    <col min="10513" max="10513" width="13.81640625" style="190" bestFit="1" customWidth="1"/>
    <col min="10514" max="10514" width="13.1796875" style="190" customWidth="1"/>
    <col min="10515" max="10515" width="2.7265625" style="190" customWidth="1"/>
    <col min="10516" max="10516" width="12.26953125" style="190" bestFit="1" customWidth="1"/>
    <col min="10517" max="10518" width="11.26953125" style="190" bestFit="1" customWidth="1"/>
    <col min="10519" max="10519" width="5.7265625" style="190" bestFit="1" customWidth="1"/>
    <col min="10520" max="10520" width="12.26953125" style="190" bestFit="1" customWidth="1"/>
    <col min="10521" max="10523" width="11.26953125" style="190" bestFit="1" customWidth="1"/>
    <col min="10524" max="10524" width="9.1796875" style="190" bestFit="1" customWidth="1"/>
    <col min="10525" max="10754" width="11.453125" style="190"/>
    <col min="10755" max="10755" width="3" style="190" bestFit="1" customWidth="1"/>
    <col min="10756" max="10756" width="3" style="190" customWidth="1"/>
    <col min="10757" max="10757" width="3.54296875" style="190" customWidth="1"/>
    <col min="10758" max="10758" width="11" style="190" bestFit="1" customWidth="1"/>
    <col min="10759" max="10760" width="11.26953125" style="190" bestFit="1" customWidth="1"/>
    <col min="10761" max="10761" width="10" style="190" bestFit="1" customWidth="1"/>
    <col min="10762" max="10762" width="12.26953125" style="190" bestFit="1" customWidth="1"/>
    <col min="10763" max="10763" width="3" style="190" customWidth="1"/>
    <col min="10764" max="10764" width="5.453125" style="190" customWidth="1"/>
    <col min="10765" max="10765" width="17.81640625" style="190" bestFit="1" customWidth="1"/>
    <col min="10766" max="10766" width="13.26953125" style="190" bestFit="1" customWidth="1"/>
    <col min="10767" max="10768" width="15.81640625" style="190" bestFit="1" customWidth="1"/>
    <col min="10769" max="10769" width="13.81640625" style="190" bestFit="1" customWidth="1"/>
    <col min="10770" max="10770" width="13.1796875" style="190" customWidth="1"/>
    <col min="10771" max="10771" width="2.7265625" style="190" customWidth="1"/>
    <col min="10772" max="10772" width="12.26953125" style="190" bestFit="1" customWidth="1"/>
    <col min="10773" max="10774" width="11.26953125" style="190" bestFit="1" customWidth="1"/>
    <col min="10775" max="10775" width="5.7265625" style="190" bestFit="1" customWidth="1"/>
    <col min="10776" max="10776" width="12.26953125" style="190" bestFit="1" customWidth="1"/>
    <col min="10777" max="10779" width="11.26953125" style="190" bestFit="1" customWidth="1"/>
    <col min="10780" max="10780" width="9.1796875" style="190" bestFit="1" customWidth="1"/>
    <col min="10781" max="11010" width="11.453125" style="190"/>
    <col min="11011" max="11011" width="3" style="190" bestFit="1" customWidth="1"/>
    <col min="11012" max="11012" width="3" style="190" customWidth="1"/>
    <col min="11013" max="11013" width="3.54296875" style="190" customWidth="1"/>
    <col min="11014" max="11014" width="11" style="190" bestFit="1" customWidth="1"/>
    <col min="11015" max="11016" width="11.26953125" style="190" bestFit="1" customWidth="1"/>
    <col min="11017" max="11017" width="10" style="190" bestFit="1" customWidth="1"/>
    <col min="11018" max="11018" width="12.26953125" style="190" bestFit="1" customWidth="1"/>
    <col min="11019" max="11019" width="3" style="190" customWidth="1"/>
    <col min="11020" max="11020" width="5.453125" style="190" customWidth="1"/>
    <col min="11021" max="11021" width="17.81640625" style="190" bestFit="1" customWidth="1"/>
    <col min="11022" max="11022" width="13.26953125" style="190" bestFit="1" customWidth="1"/>
    <col min="11023" max="11024" width="15.81640625" style="190" bestFit="1" customWidth="1"/>
    <col min="11025" max="11025" width="13.81640625" style="190" bestFit="1" customWidth="1"/>
    <col min="11026" max="11026" width="13.1796875" style="190" customWidth="1"/>
    <col min="11027" max="11027" width="2.7265625" style="190" customWidth="1"/>
    <col min="11028" max="11028" width="12.26953125" style="190" bestFit="1" customWidth="1"/>
    <col min="11029" max="11030" width="11.26953125" style="190" bestFit="1" customWidth="1"/>
    <col min="11031" max="11031" width="5.7265625" style="190" bestFit="1" customWidth="1"/>
    <col min="11032" max="11032" width="12.26953125" style="190" bestFit="1" customWidth="1"/>
    <col min="11033" max="11035" width="11.26953125" style="190" bestFit="1" customWidth="1"/>
    <col min="11036" max="11036" width="9.1796875" style="190" bestFit="1" customWidth="1"/>
    <col min="11037" max="11266" width="11.453125" style="190"/>
    <col min="11267" max="11267" width="3" style="190" bestFit="1" customWidth="1"/>
    <col min="11268" max="11268" width="3" style="190" customWidth="1"/>
    <col min="11269" max="11269" width="3.54296875" style="190" customWidth="1"/>
    <col min="11270" max="11270" width="11" style="190" bestFit="1" customWidth="1"/>
    <col min="11271" max="11272" width="11.26953125" style="190" bestFit="1" customWidth="1"/>
    <col min="11273" max="11273" width="10" style="190" bestFit="1" customWidth="1"/>
    <col min="11274" max="11274" width="12.26953125" style="190" bestFit="1" customWidth="1"/>
    <col min="11275" max="11275" width="3" style="190" customWidth="1"/>
    <col min="11276" max="11276" width="5.453125" style="190" customWidth="1"/>
    <col min="11277" max="11277" width="17.81640625" style="190" bestFit="1" customWidth="1"/>
    <col min="11278" max="11278" width="13.26953125" style="190" bestFit="1" customWidth="1"/>
    <col min="11279" max="11280" width="15.81640625" style="190" bestFit="1" customWidth="1"/>
    <col min="11281" max="11281" width="13.81640625" style="190" bestFit="1" customWidth="1"/>
    <col min="11282" max="11282" width="13.1796875" style="190" customWidth="1"/>
    <col min="11283" max="11283" width="2.7265625" style="190" customWidth="1"/>
    <col min="11284" max="11284" width="12.26953125" style="190" bestFit="1" customWidth="1"/>
    <col min="11285" max="11286" width="11.26953125" style="190" bestFit="1" customWidth="1"/>
    <col min="11287" max="11287" width="5.7265625" style="190" bestFit="1" customWidth="1"/>
    <col min="11288" max="11288" width="12.26953125" style="190" bestFit="1" customWidth="1"/>
    <col min="11289" max="11291" width="11.26953125" style="190" bestFit="1" customWidth="1"/>
    <col min="11292" max="11292" width="9.1796875" style="190" bestFit="1" customWidth="1"/>
    <col min="11293" max="11522" width="11.453125" style="190"/>
    <col min="11523" max="11523" width="3" style="190" bestFit="1" customWidth="1"/>
    <col min="11524" max="11524" width="3" style="190" customWidth="1"/>
    <col min="11525" max="11525" width="3.54296875" style="190" customWidth="1"/>
    <col min="11526" max="11526" width="11" style="190" bestFit="1" customWidth="1"/>
    <col min="11527" max="11528" width="11.26953125" style="190" bestFit="1" customWidth="1"/>
    <col min="11529" max="11529" width="10" style="190" bestFit="1" customWidth="1"/>
    <col min="11530" max="11530" width="12.26953125" style="190" bestFit="1" customWidth="1"/>
    <col min="11531" max="11531" width="3" style="190" customWidth="1"/>
    <col min="11532" max="11532" width="5.453125" style="190" customWidth="1"/>
    <col min="11533" max="11533" width="17.81640625" style="190" bestFit="1" customWidth="1"/>
    <col min="11534" max="11534" width="13.26953125" style="190" bestFit="1" customWidth="1"/>
    <col min="11535" max="11536" width="15.81640625" style="190" bestFit="1" customWidth="1"/>
    <col min="11537" max="11537" width="13.81640625" style="190" bestFit="1" customWidth="1"/>
    <col min="11538" max="11538" width="13.1796875" style="190" customWidth="1"/>
    <col min="11539" max="11539" width="2.7265625" style="190" customWidth="1"/>
    <col min="11540" max="11540" width="12.26953125" style="190" bestFit="1" customWidth="1"/>
    <col min="11541" max="11542" width="11.26953125" style="190" bestFit="1" customWidth="1"/>
    <col min="11543" max="11543" width="5.7265625" style="190" bestFit="1" customWidth="1"/>
    <col min="11544" max="11544" width="12.26953125" style="190" bestFit="1" customWidth="1"/>
    <col min="11545" max="11547" width="11.26953125" style="190" bestFit="1" customWidth="1"/>
    <col min="11548" max="11548" width="9.1796875" style="190" bestFit="1" customWidth="1"/>
    <col min="11549" max="11778" width="11.453125" style="190"/>
    <col min="11779" max="11779" width="3" style="190" bestFit="1" customWidth="1"/>
    <col min="11780" max="11780" width="3" style="190" customWidth="1"/>
    <col min="11781" max="11781" width="3.54296875" style="190" customWidth="1"/>
    <col min="11782" max="11782" width="11" style="190" bestFit="1" customWidth="1"/>
    <col min="11783" max="11784" width="11.26953125" style="190" bestFit="1" customWidth="1"/>
    <col min="11785" max="11785" width="10" style="190" bestFit="1" customWidth="1"/>
    <col min="11786" max="11786" width="12.26953125" style="190" bestFit="1" customWidth="1"/>
    <col min="11787" max="11787" width="3" style="190" customWidth="1"/>
    <col min="11788" max="11788" width="5.453125" style="190" customWidth="1"/>
    <col min="11789" max="11789" width="17.81640625" style="190" bestFit="1" customWidth="1"/>
    <col min="11790" max="11790" width="13.26953125" style="190" bestFit="1" customWidth="1"/>
    <col min="11791" max="11792" width="15.81640625" style="190" bestFit="1" customWidth="1"/>
    <col min="11793" max="11793" width="13.81640625" style="190" bestFit="1" customWidth="1"/>
    <col min="11794" max="11794" width="13.1796875" style="190" customWidth="1"/>
    <col min="11795" max="11795" width="2.7265625" style="190" customWidth="1"/>
    <col min="11796" max="11796" width="12.26953125" style="190" bestFit="1" customWidth="1"/>
    <col min="11797" max="11798" width="11.26953125" style="190" bestFit="1" customWidth="1"/>
    <col min="11799" max="11799" width="5.7265625" style="190" bestFit="1" customWidth="1"/>
    <col min="11800" max="11800" width="12.26953125" style="190" bestFit="1" customWidth="1"/>
    <col min="11801" max="11803" width="11.26953125" style="190" bestFit="1" customWidth="1"/>
    <col min="11804" max="11804" width="9.1796875" style="190" bestFit="1" customWidth="1"/>
    <col min="11805" max="12034" width="11.453125" style="190"/>
    <col min="12035" max="12035" width="3" style="190" bestFit="1" customWidth="1"/>
    <col min="12036" max="12036" width="3" style="190" customWidth="1"/>
    <col min="12037" max="12037" width="3.54296875" style="190" customWidth="1"/>
    <col min="12038" max="12038" width="11" style="190" bestFit="1" customWidth="1"/>
    <col min="12039" max="12040" width="11.26953125" style="190" bestFit="1" customWidth="1"/>
    <col min="12041" max="12041" width="10" style="190" bestFit="1" customWidth="1"/>
    <col min="12042" max="12042" width="12.26953125" style="190" bestFit="1" customWidth="1"/>
    <col min="12043" max="12043" width="3" style="190" customWidth="1"/>
    <col min="12044" max="12044" width="5.453125" style="190" customWidth="1"/>
    <col min="12045" max="12045" width="17.81640625" style="190" bestFit="1" customWidth="1"/>
    <col min="12046" max="12046" width="13.26953125" style="190" bestFit="1" customWidth="1"/>
    <col min="12047" max="12048" width="15.81640625" style="190" bestFit="1" customWidth="1"/>
    <col min="12049" max="12049" width="13.81640625" style="190" bestFit="1" customWidth="1"/>
    <col min="12050" max="12050" width="13.1796875" style="190" customWidth="1"/>
    <col min="12051" max="12051" width="2.7265625" style="190" customWidth="1"/>
    <col min="12052" max="12052" width="12.26953125" style="190" bestFit="1" customWidth="1"/>
    <col min="12053" max="12054" width="11.26953125" style="190" bestFit="1" customWidth="1"/>
    <col min="12055" max="12055" width="5.7265625" style="190" bestFit="1" customWidth="1"/>
    <col min="12056" max="12056" width="12.26953125" style="190" bestFit="1" customWidth="1"/>
    <col min="12057" max="12059" width="11.26953125" style="190" bestFit="1" customWidth="1"/>
    <col min="12060" max="12060" width="9.1796875" style="190" bestFit="1" customWidth="1"/>
    <col min="12061" max="12290" width="11.453125" style="190"/>
    <col min="12291" max="12291" width="3" style="190" bestFit="1" customWidth="1"/>
    <col min="12292" max="12292" width="3" style="190" customWidth="1"/>
    <col min="12293" max="12293" width="3.54296875" style="190" customWidth="1"/>
    <col min="12294" max="12294" width="11" style="190" bestFit="1" customWidth="1"/>
    <col min="12295" max="12296" width="11.26953125" style="190" bestFit="1" customWidth="1"/>
    <col min="12297" max="12297" width="10" style="190" bestFit="1" customWidth="1"/>
    <col min="12298" max="12298" width="12.26953125" style="190" bestFit="1" customWidth="1"/>
    <col min="12299" max="12299" width="3" style="190" customWidth="1"/>
    <col min="12300" max="12300" width="5.453125" style="190" customWidth="1"/>
    <col min="12301" max="12301" width="17.81640625" style="190" bestFit="1" customWidth="1"/>
    <col min="12302" max="12302" width="13.26953125" style="190" bestFit="1" customWidth="1"/>
    <col min="12303" max="12304" width="15.81640625" style="190" bestFit="1" customWidth="1"/>
    <col min="12305" max="12305" width="13.81640625" style="190" bestFit="1" customWidth="1"/>
    <col min="12306" max="12306" width="13.1796875" style="190" customWidth="1"/>
    <col min="12307" max="12307" width="2.7265625" style="190" customWidth="1"/>
    <col min="12308" max="12308" width="12.26953125" style="190" bestFit="1" customWidth="1"/>
    <col min="12309" max="12310" width="11.26953125" style="190" bestFit="1" customWidth="1"/>
    <col min="12311" max="12311" width="5.7265625" style="190" bestFit="1" customWidth="1"/>
    <col min="12312" max="12312" width="12.26953125" style="190" bestFit="1" customWidth="1"/>
    <col min="12313" max="12315" width="11.26953125" style="190" bestFit="1" customWidth="1"/>
    <col min="12316" max="12316" width="9.1796875" style="190" bestFit="1" customWidth="1"/>
    <col min="12317" max="12546" width="11.453125" style="190"/>
    <col min="12547" max="12547" width="3" style="190" bestFit="1" customWidth="1"/>
    <col min="12548" max="12548" width="3" style="190" customWidth="1"/>
    <col min="12549" max="12549" width="3.54296875" style="190" customWidth="1"/>
    <col min="12550" max="12550" width="11" style="190" bestFit="1" customWidth="1"/>
    <col min="12551" max="12552" width="11.26953125" style="190" bestFit="1" customWidth="1"/>
    <col min="12553" max="12553" width="10" style="190" bestFit="1" customWidth="1"/>
    <col min="12554" max="12554" width="12.26953125" style="190" bestFit="1" customWidth="1"/>
    <col min="12555" max="12555" width="3" style="190" customWidth="1"/>
    <col min="12556" max="12556" width="5.453125" style="190" customWidth="1"/>
    <col min="12557" max="12557" width="17.81640625" style="190" bestFit="1" customWidth="1"/>
    <col min="12558" max="12558" width="13.26953125" style="190" bestFit="1" customWidth="1"/>
    <col min="12559" max="12560" width="15.81640625" style="190" bestFit="1" customWidth="1"/>
    <col min="12561" max="12561" width="13.81640625" style="190" bestFit="1" customWidth="1"/>
    <col min="12562" max="12562" width="13.1796875" style="190" customWidth="1"/>
    <col min="12563" max="12563" width="2.7265625" style="190" customWidth="1"/>
    <col min="12564" max="12564" width="12.26953125" style="190" bestFit="1" customWidth="1"/>
    <col min="12565" max="12566" width="11.26953125" style="190" bestFit="1" customWidth="1"/>
    <col min="12567" max="12567" width="5.7265625" style="190" bestFit="1" customWidth="1"/>
    <col min="12568" max="12568" width="12.26953125" style="190" bestFit="1" customWidth="1"/>
    <col min="12569" max="12571" width="11.26953125" style="190" bestFit="1" customWidth="1"/>
    <col min="12572" max="12572" width="9.1796875" style="190" bestFit="1" customWidth="1"/>
    <col min="12573" max="12802" width="11.453125" style="190"/>
    <col min="12803" max="12803" width="3" style="190" bestFit="1" customWidth="1"/>
    <col min="12804" max="12804" width="3" style="190" customWidth="1"/>
    <col min="12805" max="12805" width="3.54296875" style="190" customWidth="1"/>
    <col min="12806" max="12806" width="11" style="190" bestFit="1" customWidth="1"/>
    <col min="12807" max="12808" width="11.26953125" style="190" bestFit="1" customWidth="1"/>
    <col min="12809" max="12809" width="10" style="190" bestFit="1" customWidth="1"/>
    <col min="12810" max="12810" width="12.26953125" style="190" bestFit="1" customWidth="1"/>
    <col min="12811" max="12811" width="3" style="190" customWidth="1"/>
    <col min="12812" max="12812" width="5.453125" style="190" customWidth="1"/>
    <col min="12813" max="12813" width="17.81640625" style="190" bestFit="1" customWidth="1"/>
    <col min="12814" max="12814" width="13.26953125" style="190" bestFit="1" customWidth="1"/>
    <col min="12815" max="12816" width="15.81640625" style="190" bestFit="1" customWidth="1"/>
    <col min="12817" max="12817" width="13.81640625" style="190" bestFit="1" customWidth="1"/>
    <col min="12818" max="12818" width="13.1796875" style="190" customWidth="1"/>
    <col min="12819" max="12819" width="2.7265625" style="190" customWidth="1"/>
    <col min="12820" max="12820" width="12.26953125" style="190" bestFit="1" customWidth="1"/>
    <col min="12821" max="12822" width="11.26953125" style="190" bestFit="1" customWidth="1"/>
    <col min="12823" max="12823" width="5.7265625" style="190" bestFit="1" customWidth="1"/>
    <col min="12824" max="12824" width="12.26953125" style="190" bestFit="1" customWidth="1"/>
    <col min="12825" max="12827" width="11.26953125" style="190" bestFit="1" customWidth="1"/>
    <col min="12828" max="12828" width="9.1796875" style="190" bestFit="1" customWidth="1"/>
    <col min="12829" max="13058" width="11.453125" style="190"/>
    <col min="13059" max="13059" width="3" style="190" bestFit="1" customWidth="1"/>
    <col min="13060" max="13060" width="3" style="190" customWidth="1"/>
    <col min="13061" max="13061" width="3.54296875" style="190" customWidth="1"/>
    <col min="13062" max="13062" width="11" style="190" bestFit="1" customWidth="1"/>
    <col min="13063" max="13064" width="11.26953125" style="190" bestFit="1" customWidth="1"/>
    <col min="13065" max="13065" width="10" style="190" bestFit="1" customWidth="1"/>
    <col min="13066" max="13066" width="12.26953125" style="190" bestFit="1" customWidth="1"/>
    <col min="13067" max="13067" width="3" style="190" customWidth="1"/>
    <col min="13068" max="13068" width="5.453125" style="190" customWidth="1"/>
    <col min="13069" max="13069" width="17.81640625" style="190" bestFit="1" customWidth="1"/>
    <col min="13070" max="13070" width="13.26953125" style="190" bestFit="1" customWidth="1"/>
    <col min="13071" max="13072" width="15.81640625" style="190" bestFit="1" customWidth="1"/>
    <col min="13073" max="13073" width="13.81640625" style="190" bestFit="1" customWidth="1"/>
    <col min="13074" max="13074" width="13.1796875" style="190" customWidth="1"/>
    <col min="13075" max="13075" width="2.7265625" style="190" customWidth="1"/>
    <col min="13076" max="13076" width="12.26953125" style="190" bestFit="1" customWidth="1"/>
    <col min="13077" max="13078" width="11.26953125" style="190" bestFit="1" customWidth="1"/>
    <col min="13079" max="13079" width="5.7265625" style="190" bestFit="1" customWidth="1"/>
    <col min="13080" max="13080" width="12.26953125" style="190" bestFit="1" customWidth="1"/>
    <col min="13081" max="13083" width="11.26953125" style="190" bestFit="1" customWidth="1"/>
    <col min="13084" max="13084" width="9.1796875" style="190" bestFit="1" customWidth="1"/>
    <col min="13085" max="13314" width="11.453125" style="190"/>
    <col min="13315" max="13315" width="3" style="190" bestFit="1" customWidth="1"/>
    <col min="13316" max="13316" width="3" style="190" customWidth="1"/>
    <col min="13317" max="13317" width="3.54296875" style="190" customWidth="1"/>
    <col min="13318" max="13318" width="11" style="190" bestFit="1" customWidth="1"/>
    <col min="13319" max="13320" width="11.26953125" style="190" bestFit="1" customWidth="1"/>
    <col min="13321" max="13321" width="10" style="190" bestFit="1" customWidth="1"/>
    <col min="13322" max="13322" width="12.26953125" style="190" bestFit="1" customWidth="1"/>
    <col min="13323" max="13323" width="3" style="190" customWidth="1"/>
    <col min="13324" max="13324" width="5.453125" style="190" customWidth="1"/>
    <col min="13325" max="13325" width="17.81640625" style="190" bestFit="1" customWidth="1"/>
    <col min="13326" max="13326" width="13.26953125" style="190" bestFit="1" customWidth="1"/>
    <col min="13327" max="13328" width="15.81640625" style="190" bestFit="1" customWidth="1"/>
    <col min="13329" max="13329" width="13.81640625" style="190" bestFit="1" customWidth="1"/>
    <col min="13330" max="13330" width="13.1796875" style="190" customWidth="1"/>
    <col min="13331" max="13331" width="2.7265625" style="190" customWidth="1"/>
    <col min="13332" max="13332" width="12.26953125" style="190" bestFit="1" customWidth="1"/>
    <col min="13333" max="13334" width="11.26953125" style="190" bestFit="1" customWidth="1"/>
    <col min="13335" max="13335" width="5.7265625" style="190" bestFit="1" customWidth="1"/>
    <col min="13336" max="13336" width="12.26953125" style="190" bestFit="1" customWidth="1"/>
    <col min="13337" max="13339" width="11.26953125" style="190" bestFit="1" customWidth="1"/>
    <col min="13340" max="13340" width="9.1796875" style="190" bestFit="1" customWidth="1"/>
    <col min="13341" max="13570" width="11.453125" style="190"/>
    <col min="13571" max="13571" width="3" style="190" bestFit="1" customWidth="1"/>
    <col min="13572" max="13572" width="3" style="190" customWidth="1"/>
    <col min="13573" max="13573" width="3.54296875" style="190" customWidth="1"/>
    <col min="13574" max="13574" width="11" style="190" bestFit="1" customWidth="1"/>
    <col min="13575" max="13576" width="11.26953125" style="190" bestFit="1" customWidth="1"/>
    <col min="13577" max="13577" width="10" style="190" bestFit="1" customWidth="1"/>
    <col min="13578" max="13578" width="12.26953125" style="190" bestFit="1" customWidth="1"/>
    <col min="13579" max="13579" width="3" style="190" customWidth="1"/>
    <col min="13580" max="13580" width="5.453125" style="190" customWidth="1"/>
    <col min="13581" max="13581" width="17.81640625" style="190" bestFit="1" customWidth="1"/>
    <col min="13582" max="13582" width="13.26953125" style="190" bestFit="1" customWidth="1"/>
    <col min="13583" max="13584" width="15.81640625" style="190" bestFit="1" customWidth="1"/>
    <col min="13585" max="13585" width="13.81640625" style="190" bestFit="1" customWidth="1"/>
    <col min="13586" max="13586" width="13.1796875" style="190" customWidth="1"/>
    <col min="13587" max="13587" width="2.7265625" style="190" customWidth="1"/>
    <col min="13588" max="13588" width="12.26953125" style="190" bestFit="1" customWidth="1"/>
    <col min="13589" max="13590" width="11.26953125" style="190" bestFit="1" customWidth="1"/>
    <col min="13591" max="13591" width="5.7265625" style="190" bestFit="1" customWidth="1"/>
    <col min="13592" max="13592" width="12.26953125" style="190" bestFit="1" customWidth="1"/>
    <col min="13593" max="13595" width="11.26953125" style="190" bestFit="1" customWidth="1"/>
    <col min="13596" max="13596" width="9.1796875" style="190" bestFit="1" customWidth="1"/>
    <col min="13597" max="13826" width="11.453125" style="190"/>
    <col min="13827" max="13827" width="3" style="190" bestFit="1" customWidth="1"/>
    <col min="13828" max="13828" width="3" style="190" customWidth="1"/>
    <col min="13829" max="13829" width="3.54296875" style="190" customWidth="1"/>
    <col min="13830" max="13830" width="11" style="190" bestFit="1" customWidth="1"/>
    <col min="13831" max="13832" width="11.26953125" style="190" bestFit="1" customWidth="1"/>
    <col min="13833" max="13833" width="10" style="190" bestFit="1" customWidth="1"/>
    <col min="13834" max="13834" width="12.26953125" style="190" bestFit="1" customWidth="1"/>
    <col min="13835" max="13835" width="3" style="190" customWidth="1"/>
    <col min="13836" max="13836" width="5.453125" style="190" customWidth="1"/>
    <col min="13837" max="13837" width="17.81640625" style="190" bestFit="1" customWidth="1"/>
    <col min="13838" max="13838" width="13.26953125" style="190" bestFit="1" customWidth="1"/>
    <col min="13839" max="13840" width="15.81640625" style="190" bestFit="1" customWidth="1"/>
    <col min="13841" max="13841" width="13.81640625" style="190" bestFit="1" customWidth="1"/>
    <col min="13842" max="13842" width="13.1796875" style="190" customWidth="1"/>
    <col min="13843" max="13843" width="2.7265625" style="190" customWidth="1"/>
    <col min="13844" max="13844" width="12.26953125" style="190" bestFit="1" customWidth="1"/>
    <col min="13845" max="13846" width="11.26953125" style="190" bestFit="1" customWidth="1"/>
    <col min="13847" max="13847" width="5.7265625" style="190" bestFit="1" customWidth="1"/>
    <col min="13848" max="13848" width="12.26953125" style="190" bestFit="1" customWidth="1"/>
    <col min="13849" max="13851" width="11.26953125" style="190" bestFit="1" customWidth="1"/>
    <col min="13852" max="13852" width="9.1796875" style="190" bestFit="1" customWidth="1"/>
    <col min="13853" max="14082" width="11.453125" style="190"/>
    <col min="14083" max="14083" width="3" style="190" bestFit="1" customWidth="1"/>
    <col min="14084" max="14084" width="3" style="190" customWidth="1"/>
    <col min="14085" max="14085" width="3.54296875" style="190" customWidth="1"/>
    <col min="14086" max="14086" width="11" style="190" bestFit="1" customWidth="1"/>
    <col min="14087" max="14088" width="11.26953125" style="190" bestFit="1" customWidth="1"/>
    <col min="14089" max="14089" width="10" style="190" bestFit="1" customWidth="1"/>
    <col min="14090" max="14090" width="12.26953125" style="190" bestFit="1" customWidth="1"/>
    <col min="14091" max="14091" width="3" style="190" customWidth="1"/>
    <col min="14092" max="14092" width="5.453125" style="190" customWidth="1"/>
    <col min="14093" max="14093" width="17.81640625" style="190" bestFit="1" customWidth="1"/>
    <col min="14094" max="14094" width="13.26953125" style="190" bestFit="1" customWidth="1"/>
    <col min="14095" max="14096" width="15.81640625" style="190" bestFit="1" customWidth="1"/>
    <col min="14097" max="14097" width="13.81640625" style="190" bestFit="1" customWidth="1"/>
    <col min="14098" max="14098" width="13.1796875" style="190" customWidth="1"/>
    <col min="14099" max="14099" width="2.7265625" style="190" customWidth="1"/>
    <col min="14100" max="14100" width="12.26953125" style="190" bestFit="1" customWidth="1"/>
    <col min="14101" max="14102" width="11.26953125" style="190" bestFit="1" customWidth="1"/>
    <col min="14103" max="14103" width="5.7265625" style="190" bestFit="1" customWidth="1"/>
    <col min="14104" max="14104" width="12.26953125" style="190" bestFit="1" customWidth="1"/>
    <col min="14105" max="14107" width="11.26953125" style="190" bestFit="1" customWidth="1"/>
    <col min="14108" max="14108" width="9.1796875" style="190" bestFit="1" customWidth="1"/>
    <col min="14109" max="14338" width="11.453125" style="190"/>
    <col min="14339" max="14339" width="3" style="190" bestFit="1" customWidth="1"/>
    <col min="14340" max="14340" width="3" style="190" customWidth="1"/>
    <col min="14341" max="14341" width="3.54296875" style="190" customWidth="1"/>
    <col min="14342" max="14342" width="11" style="190" bestFit="1" customWidth="1"/>
    <col min="14343" max="14344" width="11.26953125" style="190" bestFit="1" customWidth="1"/>
    <col min="14345" max="14345" width="10" style="190" bestFit="1" customWidth="1"/>
    <col min="14346" max="14346" width="12.26953125" style="190" bestFit="1" customWidth="1"/>
    <col min="14347" max="14347" width="3" style="190" customWidth="1"/>
    <col min="14348" max="14348" width="5.453125" style="190" customWidth="1"/>
    <col min="14349" max="14349" width="17.81640625" style="190" bestFit="1" customWidth="1"/>
    <col min="14350" max="14350" width="13.26953125" style="190" bestFit="1" customWidth="1"/>
    <col min="14351" max="14352" width="15.81640625" style="190" bestFit="1" customWidth="1"/>
    <col min="14353" max="14353" width="13.81640625" style="190" bestFit="1" customWidth="1"/>
    <col min="14354" max="14354" width="13.1796875" style="190" customWidth="1"/>
    <col min="14355" max="14355" width="2.7265625" style="190" customWidth="1"/>
    <col min="14356" max="14356" width="12.26953125" style="190" bestFit="1" customWidth="1"/>
    <col min="14357" max="14358" width="11.26953125" style="190" bestFit="1" customWidth="1"/>
    <col min="14359" max="14359" width="5.7265625" style="190" bestFit="1" customWidth="1"/>
    <col min="14360" max="14360" width="12.26953125" style="190" bestFit="1" customWidth="1"/>
    <col min="14361" max="14363" width="11.26953125" style="190" bestFit="1" customWidth="1"/>
    <col min="14364" max="14364" width="9.1796875" style="190" bestFit="1" customWidth="1"/>
    <col min="14365" max="14594" width="11.453125" style="190"/>
    <col min="14595" max="14595" width="3" style="190" bestFit="1" customWidth="1"/>
    <col min="14596" max="14596" width="3" style="190" customWidth="1"/>
    <col min="14597" max="14597" width="3.54296875" style="190" customWidth="1"/>
    <col min="14598" max="14598" width="11" style="190" bestFit="1" customWidth="1"/>
    <col min="14599" max="14600" width="11.26953125" style="190" bestFit="1" customWidth="1"/>
    <col min="14601" max="14601" width="10" style="190" bestFit="1" customWidth="1"/>
    <col min="14602" max="14602" width="12.26953125" style="190" bestFit="1" customWidth="1"/>
    <col min="14603" max="14603" width="3" style="190" customWidth="1"/>
    <col min="14604" max="14604" width="5.453125" style="190" customWidth="1"/>
    <col min="14605" max="14605" width="17.81640625" style="190" bestFit="1" customWidth="1"/>
    <col min="14606" max="14606" width="13.26953125" style="190" bestFit="1" customWidth="1"/>
    <col min="14607" max="14608" width="15.81640625" style="190" bestFit="1" customWidth="1"/>
    <col min="14609" max="14609" width="13.81640625" style="190" bestFit="1" customWidth="1"/>
    <col min="14610" max="14610" width="13.1796875" style="190" customWidth="1"/>
    <col min="14611" max="14611" width="2.7265625" style="190" customWidth="1"/>
    <col min="14612" max="14612" width="12.26953125" style="190" bestFit="1" customWidth="1"/>
    <col min="14613" max="14614" width="11.26953125" style="190" bestFit="1" customWidth="1"/>
    <col min="14615" max="14615" width="5.7265625" style="190" bestFit="1" customWidth="1"/>
    <col min="14616" max="14616" width="12.26953125" style="190" bestFit="1" customWidth="1"/>
    <col min="14617" max="14619" width="11.26953125" style="190" bestFit="1" customWidth="1"/>
    <col min="14620" max="14620" width="9.1796875" style="190" bestFit="1" customWidth="1"/>
    <col min="14621" max="14850" width="11.453125" style="190"/>
    <col min="14851" max="14851" width="3" style="190" bestFit="1" customWidth="1"/>
    <col min="14852" max="14852" width="3" style="190" customWidth="1"/>
    <col min="14853" max="14853" width="3.54296875" style="190" customWidth="1"/>
    <col min="14854" max="14854" width="11" style="190" bestFit="1" customWidth="1"/>
    <col min="14855" max="14856" width="11.26953125" style="190" bestFit="1" customWidth="1"/>
    <col min="14857" max="14857" width="10" style="190" bestFit="1" customWidth="1"/>
    <col min="14858" max="14858" width="12.26953125" style="190" bestFit="1" customWidth="1"/>
    <col min="14859" max="14859" width="3" style="190" customWidth="1"/>
    <col min="14860" max="14860" width="5.453125" style="190" customWidth="1"/>
    <col min="14861" max="14861" width="17.81640625" style="190" bestFit="1" customWidth="1"/>
    <col min="14862" max="14862" width="13.26953125" style="190" bestFit="1" customWidth="1"/>
    <col min="14863" max="14864" width="15.81640625" style="190" bestFit="1" customWidth="1"/>
    <col min="14865" max="14865" width="13.81640625" style="190" bestFit="1" customWidth="1"/>
    <col min="14866" max="14866" width="13.1796875" style="190" customWidth="1"/>
    <col min="14867" max="14867" width="2.7265625" style="190" customWidth="1"/>
    <col min="14868" max="14868" width="12.26953125" style="190" bestFit="1" customWidth="1"/>
    <col min="14869" max="14870" width="11.26953125" style="190" bestFit="1" customWidth="1"/>
    <col min="14871" max="14871" width="5.7265625" style="190" bestFit="1" customWidth="1"/>
    <col min="14872" max="14872" width="12.26953125" style="190" bestFit="1" customWidth="1"/>
    <col min="14873" max="14875" width="11.26953125" style="190" bestFit="1" customWidth="1"/>
    <col min="14876" max="14876" width="9.1796875" style="190" bestFit="1" customWidth="1"/>
    <col min="14877" max="15106" width="11.453125" style="190"/>
    <col min="15107" max="15107" width="3" style="190" bestFit="1" customWidth="1"/>
    <col min="15108" max="15108" width="3" style="190" customWidth="1"/>
    <col min="15109" max="15109" width="3.54296875" style="190" customWidth="1"/>
    <col min="15110" max="15110" width="11" style="190" bestFit="1" customWidth="1"/>
    <col min="15111" max="15112" width="11.26953125" style="190" bestFit="1" customWidth="1"/>
    <col min="15113" max="15113" width="10" style="190" bestFit="1" customWidth="1"/>
    <col min="15114" max="15114" width="12.26953125" style="190" bestFit="1" customWidth="1"/>
    <col min="15115" max="15115" width="3" style="190" customWidth="1"/>
    <col min="15116" max="15116" width="5.453125" style="190" customWidth="1"/>
    <col min="15117" max="15117" width="17.81640625" style="190" bestFit="1" customWidth="1"/>
    <col min="15118" max="15118" width="13.26953125" style="190" bestFit="1" customWidth="1"/>
    <col min="15119" max="15120" width="15.81640625" style="190" bestFit="1" customWidth="1"/>
    <col min="15121" max="15121" width="13.81640625" style="190" bestFit="1" customWidth="1"/>
    <col min="15122" max="15122" width="13.1796875" style="190" customWidth="1"/>
    <col min="15123" max="15123" width="2.7265625" style="190" customWidth="1"/>
    <col min="15124" max="15124" width="12.26953125" style="190" bestFit="1" customWidth="1"/>
    <col min="15125" max="15126" width="11.26953125" style="190" bestFit="1" customWidth="1"/>
    <col min="15127" max="15127" width="5.7265625" style="190" bestFit="1" customWidth="1"/>
    <col min="15128" max="15128" width="12.26953125" style="190" bestFit="1" customWidth="1"/>
    <col min="15129" max="15131" width="11.26953125" style="190" bestFit="1" customWidth="1"/>
    <col min="15132" max="15132" width="9.1796875" style="190" bestFit="1" customWidth="1"/>
    <col min="15133" max="15362" width="11.453125" style="190"/>
    <col min="15363" max="15363" width="3" style="190" bestFit="1" customWidth="1"/>
    <col min="15364" max="15364" width="3" style="190" customWidth="1"/>
    <col min="15365" max="15365" width="3.54296875" style="190" customWidth="1"/>
    <col min="15366" max="15366" width="11" style="190" bestFit="1" customWidth="1"/>
    <col min="15367" max="15368" width="11.26953125" style="190" bestFit="1" customWidth="1"/>
    <col min="15369" max="15369" width="10" style="190" bestFit="1" customWidth="1"/>
    <col min="15370" max="15370" width="12.26953125" style="190" bestFit="1" customWidth="1"/>
    <col min="15371" max="15371" width="3" style="190" customWidth="1"/>
    <col min="15372" max="15372" width="5.453125" style="190" customWidth="1"/>
    <col min="15373" max="15373" width="17.81640625" style="190" bestFit="1" customWidth="1"/>
    <col min="15374" max="15374" width="13.26953125" style="190" bestFit="1" customWidth="1"/>
    <col min="15375" max="15376" width="15.81640625" style="190" bestFit="1" customWidth="1"/>
    <col min="15377" max="15377" width="13.81640625" style="190" bestFit="1" customWidth="1"/>
    <col min="15378" max="15378" width="13.1796875" style="190" customWidth="1"/>
    <col min="15379" max="15379" width="2.7265625" style="190" customWidth="1"/>
    <col min="15380" max="15380" width="12.26953125" style="190" bestFit="1" customWidth="1"/>
    <col min="15381" max="15382" width="11.26953125" style="190" bestFit="1" customWidth="1"/>
    <col min="15383" max="15383" width="5.7265625" style="190" bestFit="1" customWidth="1"/>
    <col min="15384" max="15384" width="12.26953125" style="190" bestFit="1" customWidth="1"/>
    <col min="15385" max="15387" width="11.26953125" style="190" bestFit="1" customWidth="1"/>
    <col min="15388" max="15388" width="9.1796875" style="190" bestFit="1" customWidth="1"/>
    <col min="15389" max="15618" width="11.453125" style="190"/>
    <col min="15619" max="15619" width="3" style="190" bestFit="1" customWidth="1"/>
    <col min="15620" max="15620" width="3" style="190" customWidth="1"/>
    <col min="15621" max="15621" width="3.54296875" style="190" customWidth="1"/>
    <col min="15622" max="15622" width="11" style="190" bestFit="1" customWidth="1"/>
    <col min="15623" max="15624" width="11.26953125" style="190" bestFit="1" customWidth="1"/>
    <col min="15625" max="15625" width="10" style="190" bestFit="1" customWidth="1"/>
    <col min="15626" max="15626" width="12.26953125" style="190" bestFit="1" customWidth="1"/>
    <col min="15627" max="15627" width="3" style="190" customWidth="1"/>
    <col min="15628" max="15628" width="5.453125" style="190" customWidth="1"/>
    <col min="15629" max="15629" width="17.81640625" style="190" bestFit="1" customWidth="1"/>
    <col min="15630" max="15630" width="13.26953125" style="190" bestFit="1" customWidth="1"/>
    <col min="15631" max="15632" width="15.81640625" style="190" bestFit="1" customWidth="1"/>
    <col min="15633" max="15633" width="13.81640625" style="190" bestFit="1" customWidth="1"/>
    <col min="15634" max="15634" width="13.1796875" style="190" customWidth="1"/>
    <col min="15635" max="15635" width="2.7265625" style="190" customWidth="1"/>
    <col min="15636" max="15636" width="12.26953125" style="190" bestFit="1" customWidth="1"/>
    <col min="15637" max="15638" width="11.26953125" style="190" bestFit="1" customWidth="1"/>
    <col min="15639" max="15639" width="5.7265625" style="190" bestFit="1" customWidth="1"/>
    <col min="15640" max="15640" width="12.26953125" style="190" bestFit="1" customWidth="1"/>
    <col min="15641" max="15643" width="11.26953125" style="190" bestFit="1" customWidth="1"/>
    <col min="15644" max="15644" width="9.1796875" style="190" bestFit="1" customWidth="1"/>
    <col min="15645" max="15874" width="11.453125" style="190"/>
    <col min="15875" max="15875" width="3" style="190" bestFit="1" customWidth="1"/>
    <col min="15876" max="15876" width="3" style="190" customWidth="1"/>
    <col min="15877" max="15877" width="3.54296875" style="190" customWidth="1"/>
    <col min="15878" max="15878" width="11" style="190" bestFit="1" customWidth="1"/>
    <col min="15879" max="15880" width="11.26953125" style="190" bestFit="1" customWidth="1"/>
    <col min="15881" max="15881" width="10" style="190" bestFit="1" customWidth="1"/>
    <col min="15882" max="15882" width="12.26953125" style="190" bestFit="1" customWidth="1"/>
    <col min="15883" max="15883" width="3" style="190" customWidth="1"/>
    <col min="15884" max="15884" width="5.453125" style="190" customWidth="1"/>
    <col min="15885" max="15885" width="17.81640625" style="190" bestFit="1" customWidth="1"/>
    <col min="15886" max="15886" width="13.26953125" style="190" bestFit="1" customWidth="1"/>
    <col min="15887" max="15888" width="15.81640625" style="190" bestFit="1" customWidth="1"/>
    <col min="15889" max="15889" width="13.81640625" style="190" bestFit="1" customWidth="1"/>
    <col min="15890" max="15890" width="13.1796875" style="190" customWidth="1"/>
    <col min="15891" max="15891" width="2.7265625" style="190" customWidth="1"/>
    <col min="15892" max="15892" width="12.26953125" style="190" bestFit="1" customWidth="1"/>
    <col min="15893" max="15894" width="11.26953125" style="190" bestFit="1" customWidth="1"/>
    <col min="15895" max="15895" width="5.7265625" style="190" bestFit="1" customWidth="1"/>
    <col min="15896" max="15896" width="12.26953125" style="190" bestFit="1" customWidth="1"/>
    <col min="15897" max="15899" width="11.26953125" style="190" bestFit="1" customWidth="1"/>
    <col min="15900" max="15900" width="9.1796875" style="190" bestFit="1" customWidth="1"/>
    <col min="15901" max="16130" width="11.453125" style="190"/>
    <col min="16131" max="16131" width="3" style="190" bestFit="1" customWidth="1"/>
    <col min="16132" max="16132" width="3" style="190" customWidth="1"/>
    <col min="16133" max="16133" width="3.54296875" style="190" customWidth="1"/>
    <col min="16134" max="16134" width="11" style="190" bestFit="1" customWidth="1"/>
    <col min="16135" max="16136" width="11.26953125" style="190" bestFit="1" customWidth="1"/>
    <col min="16137" max="16137" width="10" style="190" bestFit="1" customWidth="1"/>
    <col min="16138" max="16138" width="12.26953125" style="190" bestFit="1" customWidth="1"/>
    <col min="16139" max="16139" width="3" style="190" customWidth="1"/>
    <col min="16140" max="16140" width="5.453125" style="190" customWidth="1"/>
    <col min="16141" max="16141" width="17.81640625" style="190" bestFit="1" customWidth="1"/>
    <col min="16142" max="16142" width="13.26953125" style="190" bestFit="1" customWidth="1"/>
    <col min="16143" max="16144" width="15.81640625" style="190" bestFit="1" customWidth="1"/>
    <col min="16145" max="16145" width="13.81640625" style="190" bestFit="1" customWidth="1"/>
    <col min="16146" max="16146" width="13.1796875" style="190" customWidth="1"/>
    <col min="16147" max="16147" width="2.7265625" style="190" customWidth="1"/>
    <col min="16148" max="16148" width="12.26953125" style="190" bestFit="1" customWidth="1"/>
    <col min="16149" max="16150" width="11.26953125" style="190" bestFit="1" customWidth="1"/>
    <col min="16151" max="16151" width="5.7265625" style="190" bestFit="1" customWidth="1"/>
    <col min="16152" max="16152" width="12.26953125" style="190" bestFit="1" customWidth="1"/>
    <col min="16153" max="16155" width="11.26953125" style="190" bestFit="1" customWidth="1"/>
    <col min="16156" max="16156" width="9.1796875" style="190" bestFit="1" customWidth="1"/>
    <col min="16157" max="16384" width="11.453125" style="190"/>
  </cols>
  <sheetData>
    <row r="1" spans="2:29" ht="25" customHeight="1" x14ac:dyDescent="0.25">
      <c r="B1" s="837"/>
      <c r="C1" s="837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427" t="s">
        <v>409</v>
      </c>
    </row>
    <row r="2" spans="2:29" ht="25" customHeight="1" x14ac:dyDescent="0.25">
      <c r="B2" s="837"/>
      <c r="C2" s="837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426" t="s">
        <v>402</v>
      </c>
    </row>
    <row r="3" spans="2:29" ht="25" customHeight="1" x14ac:dyDescent="0.25">
      <c r="B3" s="837"/>
      <c r="C3" s="837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427" t="s">
        <v>404</v>
      </c>
    </row>
    <row r="4" spans="2:29" x14ac:dyDescent="0.25">
      <c r="T4" s="190"/>
      <c r="U4" s="272"/>
    </row>
    <row r="5" spans="2:29" ht="13" x14ac:dyDescent="0.3">
      <c r="B5" s="260" t="s">
        <v>270</v>
      </c>
      <c r="C5" s="260" t="s">
        <v>272</v>
      </c>
      <c r="D5" s="260" t="s">
        <v>271</v>
      </c>
      <c r="E5" s="260" t="s">
        <v>246</v>
      </c>
      <c r="F5" s="260" t="s">
        <v>247</v>
      </c>
      <c r="G5" s="260" t="s">
        <v>248</v>
      </c>
      <c r="H5" s="260" t="s">
        <v>249</v>
      </c>
      <c r="I5" s="260" t="s">
        <v>250</v>
      </c>
      <c r="J5" s="260" t="s">
        <v>275</v>
      </c>
      <c r="K5" s="260" t="s">
        <v>276</v>
      </c>
      <c r="L5" s="261" t="s">
        <v>251</v>
      </c>
      <c r="M5" s="262" t="s">
        <v>252</v>
      </c>
      <c r="N5" s="261" t="s">
        <v>253</v>
      </c>
      <c r="O5" s="339" t="s">
        <v>273</v>
      </c>
      <c r="P5" s="261" t="s">
        <v>254</v>
      </c>
      <c r="Q5" s="261" t="s">
        <v>255</v>
      </c>
      <c r="R5" s="261" t="s">
        <v>256</v>
      </c>
      <c r="S5" s="261" t="s">
        <v>237</v>
      </c>
      <c r="T5" s="263"/>
      <c r="U5" s="340" t="s">
        <v>257</v>
      </c>
      <c r="V5" s="263" t="s">
        <v>242</v>
      </c>
      <c r="W5" s="263" t="s">
        <v>243</v>
      </c>
      <c r="X5" s="260"/>
      <c r="Y5" s="260" t="s">
        <v>240</v>
      </c>
      <c r="Z5" s="260" t="s">
        <v>241</v>
      </c>
      <c r="AA5" s="260" t="s">
        <v>242</v>
      </c>
      <c r="AB5" s="260" t="s">
        <v>258</v>
      </c>
    </row>
    <row r="6" spans="2:29" x14ac:dyDescent="0.25">
      <c r="B6" s="191">
        <v>1</v>
      </c>
      <c r="C6" s="191">
        <v>1</v>
      </c>
      <c r="D6" s="191" t="s">
        <v>259</v>
      </c>
      <c r="E6" s="191">
        <v>19175606</v>
      </c>
      <c r="F6" s="192" t="s">
        <v>266</v>
      </c>
      <c r="G6" s="192" t="s">
        <v>267</v>
      </c>
      <c r="H6" s="192" t="s">
        <v>268</v>
      </c>
      <c r="I6" s="192" t="s">
        <v>269</v>
      </c>
      <c r="J6" s="192"/>
      <c r="K6" s="191"/>
      <c r="L6" s="191">
        <v>30</v>
      </c>
      <c r="M6" s="269">
        <v>1300000</v>
      </c>
      <c r="N6" s="294">
        <f>162000/30*L6</f>
        <v>162000</v>
      </c>
      <c r="O6" s="269">
        <v>0</v>
      </c>
      <c r="P6" s="295">
        <f t="shared" ref="P6:P37" si="0">+(L6*(M6+N6)/360)</f>
        <v>121833.33333333333</v>
      </c>
      <c r="Q6" s="294">
        <f>+P6*12%</f>
        <v>14619.999999999998</v>
      </c>
      <c r="R6" s="295">
        <f>+P6</f>
        <v>121833.33333333333</v>
      </c>
      <c r="S6" s="294">
        <f t="shared" ref="S6:S37" si="1">+(L6*M6/720)</f>
        <v>54166.666666666664</v>
      </c>
      <c r="T6" s="191"/>
      <c r="U6" s="294">
        <f>+M6*12%</f>
        <v>156000</v>
      </c>
      <c r="V6" s="294">
        <f>+AA6</f>
        <v>6800</v>
      </c>
      <c r="W6" s="294">
        <f>+AB6</f>
        <v>52000</v>
      </c>
      <c r="X6" s="191"/>
      <c r="Y6" s="266">
        <v>208000</v>
      </c>
      <c r="Z6" s="266">
        <v>52000</v>
      </c>
      <c r="AA6" s="266">
        <v>6800</v>
      </c>
      <c r="AB6" s="266">
        <v>52000</v>
      </c>
    </row>
    <row r="7" spans="2:29" x14ac:dyDescent="0.25">
      <c r="B7" s="191">
        <v>1</v>
      </c>
      <c r="C7" s="191">
        <v>2</v>
      </c>
      <c r="D7" s="191" t="s">
        <v>259</v>
      </c>
      <c r="E7" s="191">
        <v>19175606</v>
      </c>
      <c r="F7" s="191" t="s">
        <v>266</v>
      </c>
      <c r="G7" s="191" t="s">
        <v>267</v>
      </c>
      <c r="H7" s="191" t="s">
        <v>268</v>
      </c>
      <c r="I7" s="191" t="s">
        <v>269</v>
      </c>
      <c r="J7" s="191"/>
      <c r="K7" s="191"/>
      <c r="L7" s="191">
        <v>30</v>
      </c>
      <c r="M7" s="269">
        <v>1300000</v>
      </c>
      <c r="N7" s="294">
        <f t="shared" ref="N7:N70" si="2">162000/30*L7</f>
        <v>162000</v>
      </c>
      <c r="O7" s="269">
        <v>0</v>
      </c>
      <c r="P7" s="295">
        <f t="shared" si="0"/>
        <v>121833.33333333333</v>
      </c>
      <c r="Q7" s="294">
        <f t="shared" ref="Q7:Q70" si="3">+P7*12%</f>
        <v>14619.999999999998</v>
      </c>
      <c r="R7" s="295">
        <f t="shared" ref="R7:R70" si="4">+P7</f>
        <v>121833.33333333333</v>
      </c>
      <c r="S7" s="294">
        <f t="shared" si="1"/>
        <v>54166.666666666664</v>
      </c>
      <c r="T7" s="191"/>
      <c r="U7" s="294">
        <f>+M7*12%</f>
        <v>156000</v>
      </c>
      <c r="V7" s="294">
        <f t="shared" ref="V7:W60" si="5">+AA7</f>
        <v>6800</v>
      </c>
      <c r="W7" s="294">
        <f t="shared" si="5"/>
        <v>52000</v>
      </c>
      <c r="X7" s="191"/>
      <c r="Y7" s="266">
        <v>208000</v>
      </c>
      <c r="Z7" s="266">
        <v>52000</v>
      </c>
      <c r="AA7" s="266">
        <v>6800</v>
      </c>
      <c r="AB7" s="266">
        <v>52000</v>
      </c>
    </row>
    <row r="8" spans="2:29" x14ac:dyDescent="0.25">
      <c r="B8" s="191">
        <v>1</v>
      </c>
      <c r="C8" s="191">
        <v>3</v>
      </c>
      <c r="D8" s="191" t="s">
        <v>259</v>
      </c>
      <c r="E8" s="191">
        <v>19175606</v>
      </c>
      <c r="F8" s="191" t="s">
        <v>266</v>
      </c>
      <c r="G8" s="191" t="s">
        <v>267</v>
      </c>
      <c r="H8" s="191" t="s">
        <v>268</v>
      </c>
      <c r="I8" s="191" t="s">
        <v>269</v>
      </c>
      <c r="J8" s="191"/>
      <c r="K8" s="191"/>
      <c r="L8" s="191">
        <v>30</v>
      </c>
      <c r="M8" s="269">
        <v>1300000</v>
      </c>
      <c r="N8" s="294">
        <f t="shared" si="2"/>
        <v>162000</v>
      </c>
      <c r="O8" s="269">
        <v>0</v>
      </c>
      <c r="P8" s="295">
        <f t="shared" si="0"/>
        <v>121833.33333333333</v>
      </c>
      <c r="Q8" s="294">
        <f t="shared" si="3"/>
        <v>14619.999999999998</v>
      </c>
      <c r="R8" s="295">
        <f t="shared" si="4"/>
        <v>121833.33333333333</v>
      </c>
      <c r="S8" s="294">
        <f t="shared" si="1"/>
        <v>54166.666666666664</v>
      </c>
      <c r="T8" s="191"/>
      <c r="U8" s="294">
        <f>+M8*12%</f>
        <v>156000</v>
      </c>
      <c r="V8" s="294">
        <f t="shared" si="5"/>
        <v>6800</v>
      </c>
      <c r="W8" s="294">
        <f t="shared" si="5"/>
        <v>52000</v>
      </c>
      <c r="X8" s="191"/>
      <c r="Y8" s="266">
        <v>208000</v>
      </c>
      <c r="Z8" s="266">
        <v>52000</v>
      </c>
      <c r="AA8" s="266">
        <v>6800</v>
      </c>
      <c r="AB8" s="266">
        <v>52000</v>
      </c>
    </row>
    <row r="9" spans="2:29" x14ac:dyDescent="0.25">
      <c r="B9" s="191">
        <v>1</v>
      </c>
      <c r="C9" s="191">
        <v>4</v>
      </c>
      <c r="D9" s="191" t="s">
        <v>259</v>
      </c>
      <c r="E9" s="191">
        <v>19175606</v>
      </c>
      <c r="F9" s="191" t="s">
        <v>266</v>
      </c>
      <c r="G9" s="191" t="s">
        <v>267</v>
      </c>
      <c r="H9" s="191" t="s">
        <v>268</v>
      </c>
      <c r="I9" s="191" t="s">
        <v>269</v>
      </c>
      <c r="J9" s="191"/>
      <c r="K9" s="191"/>
      <c r="L9" s="191">
        <v>30</v>
      </c>
      <c r="M9" s="269">
        <v>1600000</v>
      </c>
      <c r="N9" s="294">
        <f t="shared" si="2"/>
        <v>162000</v>
      </c>
      <c r="O9" s="269">
        <v>0</v>
      </c>
      <c r="P9" s="295">
        <f t="shared" si="0"/>
        <v>146833.33333333334</v>
      </c>
      <c r="Q9" s="294">
        <f t="shared" si="3"/>
        <v>17620</v>
      </c>
      <c r="R9" s="295">
        <f t="shared" si="4"/>
        <v>146833.33333333334</v>
      </c>
      <c r="S9" s="294">
        <f t="shared" si="1"/>
        <v>66666.666666666672</v>
      </c>
      <c r="T9" s="191"/>
      <c r="U9" s="294">
        <f>+M9*12%</f>
        <v>192000</v>
      </c>
      <c r="V9" s="294">
        <f t="shared" si="5"/>
        <v>8400</v>
      </c>
      <c r="W9" s="294">
        <f t="shared" si="5"/>
        <v>64000</v>
      </c>
      <c r="X9" s="191"/>
      <c r="Y9" s="266">
        <v>256000</v>
      </c>
      <c r="Z9" s="266">
        <v>64000</v>
      </c>
      <c r="AA9" s="266">
        <v>8400</v>
      </c>
      <c r="AB9" s="266">
        <v>64000</v>
      </c>
    </row>
    <row r="10" spans="2:29" x14ac:dyDescent="0.25">
      <c r="B10" s="191">
        <v>1</v>
      </c>
      <c r="C10" s="191">
        <v>5</v>
      </c>
      <c r="D10" s="191" t="s">
        <v>259</v>
      </c>
      <c r="E10" s="191">
        <v>19175606</v>
      </c>
      <c r="F10" s="191" t="s">
        <v>266</v>
      </c>
      <c r="G10" s="191" t="s">
        <v>267</v>
      </c>
      <c r="H10" s="191" t="s">
        <v>268</v>
      </c>
      <c r="I10" s="191" t="s">
        <v>269</v>
      </c>
      <c r="J10" s="192" t="s">
        <v>277</v>
      </c>
      <c r="K10" s="191"/>
      <c r="L10" s="191">
        <v>15</v>
      </c>
      <c r="M10" s="267">
        <v>650000</v>
      </c>
      <c r="N10" s="296">
        <f t="shared" si="2"/>
        <v>81000</v>
      </c>
      <c r="O10" s="267">
        <v>0</v>
      </c>
      <c r="P10" s="295">
        <f t="shared" si="0"/>
        <v>30458.333333333332</v>
      </c>
      <c r="Q10" s="296">
        <f t="shared" si="3"/>
        <v>3654.9999999999995</v>
      </c>
      <c r="R10" s="295">
        <f t="shared" si="4"/>
        <v>30458.333333333332</v>
      </c>
      <c r="S10" s="296">
        <f t="shared" si="1"/>
        <v>13541.666666666666</v>
      </c>
      <c r="T10" s="191"/>
      <c r="U10" s="296">
        <f>+M10*12%</f>
        <v>78000</v>
      </c>
      <c r="V10" s="296">
        <f t="shared" si="5"/>
        <v>3400</v>
      </c>
      <c r="W10" s="296">
        <f t="shared" si="5"/>
        <v>26000</v>
      </c>
      <c r="X10" s="191"/>
      <c r="Y10" s="266">
        <v>104000</v>
      </c>
      <c r="Z10" s="266">
        <v>26000</v>
      </c>
      <c r="AA10" s="266">
        <v>3400</v>
      </c>
      <c r="AB10" s="266">
        <v>26000</v>
      </c>
    </row>
    <row r="11" spans="2:29" x14ac:dyDescent="0.25">
      <c r="B11" s="191">
        <v>1</v>
      </c>
      <c r="C11" s="191">
        <v>6</v>
      </c>
      <c r="D11" s="191" t="s">
        <v>259</v>
      </c>
      <c r="E11" s="191">
        <v>19175606</v>
      </c>
      <c r="F11" s="191" t="s">
        <v>266</v>
      </c>
      <c r="G11" s="191" t="s">
        <v>267</v>
      </c>
      <c r="H11" s="191" t="s">
        <v>268</v>
      </c>
      <c r="I11" s="191" t="s">
        <v>269</v>
      </c>
      <c r="J11" s="191"/>
      <c r="K11" s="191"/>
      <c r="L11" s="191">
        <v>30</v>
      </c>
      <c r="M11" s="269">
        <v>2470000</v>
      </c>
      <c r="N11" s="294">
        <f t="shared" si="2"/>
        <v>162000</v>
      </c>
      <c r="O11" s="269">
        <v>0</v>
      </c>
      <c r="P11" s="295">
        <f t="shared" si="0"/>
        <v>219333.33333333334</v>
      </c>
      <c r="Q11" s="294">
        <f t="shared" si="3"/>
        <v>26320</v>
      </c>
      <c r="R11" s="295">
        <f t="shared" si="4"/>
        <v>219333.33333333334</v>
      </c>
      <c r="S11" s="294">
        <f t="shared" si="1"/>
        <v>102916.66666666667</v>
      </c>
      <c r="T11" s="191"/>
      <c r="U11" s="294">
        <v>0</v>
      </c>
      <c r="V11" s="294">
        <f t="shared" si="5"/>
        <v>12900</v>
      </c>
      <c r="W11" s="294">
        <f t="shared" si="5"/>
        <v>98800</v>
      </c>
      <c r="X11" s="191"/>
      <c r="Y11" s="191">
        <v>0</v>
      </c>
      <c r="Z11" s="266">
        <v>98800</v>
      </c>
      <c r="AA11" s="266">
        <v>12900</v>
      </c>
      <c r="AB11" s="266">
        <v>98800</v>
      </c>
    </row>
    <row r="12" spans="2:29" x14ac:dyDescent="0.25">
      <c r="B12" s="191">
        <v>1</v>
      </c>
      <c r="C12" s="191">
        <v>7</v>
      </c>
      <c r="D12" s="191" t="s">
        <v>259</v>
      </c>
      <c r="E12" s="191">
        <v>19175606</v>
      </c>
      <c r="F12" s="191" t="s">
        <v>266</v>
      </c>
      <c r="G12" s="191" t="s">
        <v>267</v>
      </c>
      <c r="H12" s="191" t="s">
        <v>268</v>
      </c>
      <c r="I12" s="191" t="s">
        <v>269</v>
      </c>
      <c r="J12" s="191"/>
      <c r="K12" s="191"/>
      <c r="L12" s="191">
        <v>30</v>
      </c>
      <c r="M12" s="267">
        <v>1300000</v>
      </c>
      <c r="N12" s="294">
        <f t="shared" si="2"/>
        <v>162000</v>
      </c>
      <c r="O12" s="269">
        <v>0</v>
      </c>
      <c r="P12" s="295">
        <f t="shared" si="0"/>
        <v>121833.33333333333</v>
      </c>
      <c r="Q12" s="294">
        <f t="shared" si="3"/>
        <v>14619.999999999998</v>
      </c>
      <c r="R12" s="295">
        <f t="shared" si="4"/>
        <v>121833.33333333333</v>
      </c>
      <c r="S12" s="294">
        <f t="shared" si="1"/>
        <v>54166.666666666664</v>
      </c>
      <c r="T12" s="191"/>
      <c r="U12" s="294">
        <f t="shared" ref="U12:U17" si="6">+M12*12%</f>
        <v>156000</v>
      </c>
      <c r="V12" s="294">
        <f t="shared" si="5"/>
        <v>6800</v>
      </c>
      <c r="W12" s="294">
        <f t="shared" si="5"/>
        <v>52000</v>
      </c>
      <c r="X12" s="191"/>
      <c r="Y12" s="266">
        <v>208000</v>
      </c>
      <c r="Z12" s="266">
        <v>52000</v>
      </c>
      <c r="AA12" s="266">
        <v>6800</v>
      </c>
      <c r="AB12" s="266">
        <v>52000</v>
      </c>
    </row>
    <row r="13" spans="2:29" x14ac:dyDescent="0.25">
      <c r="B13" s="191">
        <v>1</v>
      </c>
      <c r="C13" s="191">
        <v>8</v>
      </c>
      <c r="D13" s="191" t="s">
        <v>259</v>
      </c>
      <c r="E13" s="191">
        <v>19175606</v>
      </c>
      <c r="F13" s="191" t="s">
        <v>266</v>
      </c>
      <c r="G13" s="191" t="s">
        <v>267</v>
      </c>
      <c r="H13" s="191" t="s">
        <v>268</v>
      </c>
      <c r="I13" s="191" t="s">
        <v>269</v>
      </c>
      <c r="J13" s="191"/>
      <c r="K13" s="191"/>
      <c r="L13" s="191">
        <v>30</v>
      </c>
      <c r="M13" s="269">
        <v>1300000</v>
      </c>
      <c r="N13" s="294">
        <f t="shared" si="2"/>
        <v>162000</v>
      </c>
      <c r="O13" s="269">
        <v>0</v>
      </c>
      <c r="P13" s="295">
        <f t="shared" si="0"/>
        <v>121833.33333333333</v>
      </c>
      <c r="Q13" s="294">
        <f t="shared" si="3"/>
        <v>14619.999999999998</v>
      </c>
      <c r="R13" s="295">
        <f t="shared" si="4"/>
        <v>121833.33333333333</v>
      </c>
      <c r="S13" s="294">
        <f t="shared" si="1"/>
        <v>54166.666666666664</v>
      </c>
      <c r="T13" s="191"/>
      <c r="U13" s="294">
        <f t="shared" si="6"/>
        <v>156000</v>
      </c>
      <c r="V13" s="294">
        <f t="shared" si="5"/>
        <v>6800</v>
      </c>
      <c r="W13" s="294">
        <f t="shared" si="5"/>
        <v>52000</v>
      </c>
      <c r="X13" s="191"/>
      <c r="Y13" s="266">
        <v>208000</v>
      </c>
      <c r="Z13" s="266">
        <v>52000</v>
      </c>
      <c r="AA13" s="266">
        <v>6800</v>
      </c>
      <c r="AB13" s="266">
        <v>52000</v>
      </c>
    </row>
    <row r="14" spans="2:29" x14ac:dyDescent="0.25">
      <c r="B14" s="191">
        <v>1</v>
      </c>
      <c r="C14" s="191">
        <v>9</v>
      </c>
      <c r="D14" s="191" t="s">
        <v>259</v>
      </c>
      <c r="E14" s="191">
        <v>19175606</v>
      </c>
      <c r="F14" s="191" t="s">
        <v>266</v>
      </c>
      <c r="G14" s="191" t="s">
        <v>267</v>
      </c>
      <c r="H14" s="191" t="s">
        <v>268</v>
      </c>
      <c r="I14" s="191" t="s">
        <v>269</v>
      </c>
      <c r="J14" s="191"/>
      <c r="K14" s="191"/>
      <c r="L14" s="191">
        <v>30</v>
      </c>
      <c r="M14" s="269">
        <v>2470000</v>
      </c>
      <c r="N14" s="294">
        <f t="shared" si="2"/>
        <v>162000</v>
      </c>
      <c r="O14" s="269">
        <v>0</v>
      </c>
      <c r="P14" s="295">
        <f t="shared" si="0"/>
        <v>219333.33333333334</v>
      </c>
      <c r="Q14" s="294">
        <f t="shared" si="3"/>
        <v>26320</v>
      </c>
      <c r="R14" s="295">
        <f t="shared" si="4"/>
        <v>219333.33333333334</v>
      </c>
      <c r="S14" s="294">
        <f t="shared" si="1"/>
        <v>102916.66666666667</v>
      </c>
      <c r="T14" s="191"/>
      <c r="U14" s="294">
        <f t="shared" si="6"/>
        <v>296400</v>
      </c>
      <c r="V14" s="294">
        <f t="shared" si="5"/>
        <v>172000</v>
      </c>
      <c r="W14" s="294">
        <f t="shared" si="5"/>
        <v>98800</v>
      </c>
      <c r="X14" s="191"/>
      <c r="Y14" s="266">
        <v>395200</v>
      </c>
      <c r="Z14" s="266">
        <v>98800</v>
      </c>
      <c r="AA14" s="266">
        <v>172000</v>
      </c>
      <c r="AB14" s="266">
        <v>98800</v>
      </c>
    </row>
    <row r="15" spans="2:29" x14ac:dyDescent="0.25">
      <c r="B15" s="191">
        <v>1</v>
      </c>
      <c r="C15" s="191">
        <v>10</v>
      </c>
      <c r="D15" s="191" t="s">
        <v>259</v>
      </c>
      <c r="E15" s="191">
        <v>19175606</v>
      </c>
      <c r="F15" s="191" t="s">
        <v>266</v>
      </c>
      <c r="G15" s="191" t="s">
        <v>267</v>
      </c>
      <c r="H15" s="191" t="s">
        <v>268</v>
      </c>
      <c r="I15" s="191" t="s">
        <v>269</v>
      </c>
      <c r="J15" s="191"/>
      <c r="K15" s="191"/>
      <c r="L15" s="191">
        <v>30</v>
      </c>
      <c r="M15" s="269">
        <v>2470000</v>
      </c>
      <c r="N15" s="294">
        <f t="shared" si="2"/>
        <v>162000</v>
      </c>
      <c r="O15" s="269">
        <v>0</v>
      </c>
      <c r="P15" s="295">
        <f t="shared" si="0"/>
        <v>219333.33333333334</v>
      </c>
      <c r="Q15" s="294">
        <f t="shared" si="3"/>
        <v>26320</v>
      </c>
      <c r="R15" s="295">
        <f t="shared" si="4"/>
        <v>219333.33333333334</v>
      </c>
      <c r="S15" s="294">
        <f t="shared" si="1"/>
        <v>102916.66666666667</v>
      </c>
      <c r="T15" s="191"/>
      <c r="U15" s="294">
        <f t="shared" si="6"/>
        <v>296400</v>
      </c>
      <c r="V15" s="294">
        <f t="shared" si="5"/>
        <v>12900</v>
      </c>
      <c r="W15" s="294">
        <f t="shared" si="5"/>
        <v>98800</v>
      </c>
      <c r="X15" s="191"/>
      <c r="Y15" s="266">
        <v>395200</v>
      </c>
      <c r="Z15" s="266">
        <v>98800</v>
      </c>
      <c r="AA15" s="266">
        <v>12900</v>
      </c>
      <c r="AB15" s="266">
        <v>98800</v>
      </c>
      <c r="AC15" s="268">
        <f>SUM(Y6:AB15)</f>
        <v>3726800</v>
      </c>
    </row>
    <row r="16" spans="2:29" x14ac:dyDescent="0.25">
      <c r="B16" s="191">
        <v>2</v>
      </c>
      <c r="C16" s="191">
        <v>1</v>
      </c>
      <c r="D16" s="191" t="s">
        <v>259</v>
      </c>
      <c r="E16" s="191">
        <v>19175606</v>
      </c>
      <c r="F16" s="191" t="s">
        <v>266</v>
      </c>
      <c r="G16" s="191" t="s">
        <v>267</v>
      </c>
      <c r="H16" s="191" t="s">
        <v>268</v>
      </c>
      <c r="I16" s="191" t="s">
        <v>269</v>
      </c>
      <c r="J16" s="191"/>
      <c r="K16" s="191"/>
      <c r="L16" s="191">
        <v>30</v>
      </c>
      <c r="M16" s="269">
        <v>1300000</v>
      </c>
      <c r="N16" s="294">
        <f t="shared" si="2"/>
        <v>162000</v>
      </c>
      <c r="O16" s="269">
        <v>0</v>
      </c>
      <c r="P16" s="295">
        <f t="shared" si="0"/>
        <v>121833.33333333333</v>
      </c>
      <c r="Q16" s="294">
        <f t="shared" si="3"/>
        <v>14619.999999999998</v>
      </c>
      <c r="R16" s="295">
        <f t="shared" si="4"/>
        <v>121833.33333333333</v>
      </c>
      <c r="S16" s="294">
        <f t="shared" si="1"/>
        <v>54166.666666666664</v>
      </c>
      <c r="T16" s="191"/>
      <c r="U16" s="294">
        <f t="shared" si="6"/>
        <v>156000</v>
      </c>
      <c r="V16" s="294">
        <f t="shared" si="5"/>
        <v>6800</v>
      </c>
      <c r="W16" s="294">
        <f t="shared" si="5"/>
        <v>52000</v>
      </c>
      <c r="X16" s="191"/>
      <c r="Y16" s="266">
        <v>208000</v>
      </c>
      <c r="Z16" s="266">
        <v>52000</v>
      </c>
      <c r="AA16" s="266">
        <v>6800</v>
      </c>
      <c r="AB16" s="266">
        <v>52000</v>
      </c>
    </row>
    <row r="17" spans="2:29" x14ac:dyDescent="0.25">
      <c r="B17" s="191">
        <v>2</v>
      </c>
      <c r="C17" s="191">
        <v>2</v>
      </c>
      <c r="D17" s="191" t="s">
        <v>259</v>
      </c>
      <c r="E17" s="191">
        <v>19175606</v>
      </c>
      <c r="F17" s="191" t="s">
        <v>266</v>
      </c>
      <c r="G17" s="191" t="s">
        <v>267</v>
      </c>
      <c r="H17" s="191" t="s">
        <v>268</v>
      </c>
      <c r="I17" s="191" t="s">
        <v>269</v>
      </c>
      <c r="J17" s="191"/>
      <c r="K17" s="191"/>
      <c r="L17" s="191">
        <v>30</v>
      </c>
      <c r="M17" s="269">
        <v>1600000</v>
      </c>
      <c r="N17" s="294">
        <f t="shared" si="2"/>
        <v>162000</v>
      </c>
      <c r="O17" s="269">
        <v>0</v>
      </c>
      <c r="P17" s="295">
        <f t="shared" si="0"/>
        <v>146833.33333333334</v>
      </c>
      <c r="Q17" s="294">
        <f t="shared" si="3"/>
        <v>17620</v>
      </c>
      <c r="R17" s="295">
        <f t="shared" si="4"/>
        <v>146833.33333333334</v>
      </c>
      <c r="S17" s="294">
        <f t="shared" si="1"/>
        <v>66666.666666666672</v>
      </c>
      <c r="T17" s="191"/>
      <c r="U17" s="294">
        <f t="shared" si="6"/>
        <v>192000</v>
      </c>
      <c r="V17" s="294">
        <f t="shared" si="5"/>
        <v>8400</v>
      </c>
      <c r="W17" s="294">
        <f t="shared" si="5"/>
        <v>64000</v>
      </c>
      <c r="X17" s="191"/>
      <c r="Y17" s="266">
        <v>256000</v>
      </c>
      <c r="Z17" s="266">
        <v>64000</v>
      </c>
      <c r="AA17" s="266">
        <v>8400</v>
      </c>
      <c r="AB17" s="266">
        <v>64000</v>
      </c>
    </row>
    <row r="18" spans="2:29" x14ac:dyDescent="0.25">
      <c r="B18" s="191">
        <v>2</v>
      </c>
      <c r="C18" s="191">
        <v>3</v>
      </c>
      <c r="D18" s="191" t="s">
        <v>259</v>
      </c>
      <c r="E18" s="191">
        <v>19175606</v>
      </c>
      <c r="F18" s="191" t="s">
        <v>266</v>
      </c>
      <c r="G18" s="191" t="s">
        <v>267</v>
      </c>
      <c r="H18" s="191" t="s">
        <v>268</v>
      </c>
      <c r="I18" s="191" t="s">
        <v>269</v>
      </c>
      <c r="J18" s="191"/>
      <c r="K18" s="191"/>
      <c r="L18" s="191">
        <v>30</v>
      </c>
      <c r="M18" s="269">
        <v>2470000</v>
      </c>
      <c r="N18" s="294">
        <f t="shared" si="2"/>
        <v>162000</v>
      </c>
      <c r="O18" s="269">
        <v>0</v>
      </c>
      <c r="P18" s="295">
        <f t="shared" si="0"/>
        <v>219333.33333333334</v>
      </c>
      <c r="Q18" s="294">
        <f t="shared" si="3"/>
        <v>26320</v>
      </c>
      <c r="R18" s="295">
        <f t="shared" si="4"/>
        <v>219333.33333333334</v>
      </c>
      <c r="S18" s="294">
        <f t="shared" si="1"/>
        <v>102916.66666666667</v>
      </c>
      <c r="T18" s="191"/>
      <c r="U18" s="294">
        <v>0</v>
      </c>
      <c r="V18" s="294">
        <f t="shared" si="5"/>
        <v>12900</v>
      </c>
      <c r="W18" s="294">
        <f t="shared" si="5"/>
        <v>98800</v>
      </c>
      <c r="X18" s="191"/>
      <c r="Y18" s="191">
        <v>0</v>
      </c>
      <c r="Z18" s="266">
        <v>98800</v>
      </c>
      <c r="AA18" s="266">
        <v>12900</v>
      </c>
      <c r="AB18" s="266">
        <v>98800</v>
      </c>
    </row>
    <row r="19" spans="2:29" x14ac:dyDescent="0.25">
      <c r="B19" s="191">
        <v>2</v>
      </c>
      <c r="C19" s="191">
        <v>4</v>
      </c>
      <c r="D19" s="191" t="s">
        <v>259</v>
      </c>
      <c r="E19" s="191">
        <v>19175606</v>
      </c>
      <c r="F19" s="191" t="s">
        <v>266</v>
      </c>
      <c r="G19" s="191" t="s">
        <v>267</v>
      </c>
      <c r="H19" s="191" t="s">
        <v>268</v>
      </c>
      <c r="I19" s="191" t="s">
        <v>269</v>
      </c>
      <c r="J19" s="191"/>
      <c r="K19" s="191"/>
      <c r="L19" s="191">
        <v>30</v>
      </c>
      <c r="M19" s="269">
        <v>1300000</v>
      </c>
      <c r="N19" s="294">
        <f t="shared" si="2"/>
        <v>162000</v>
      </c>
      <c r="O19" s="269">
        <v>0</v>
      </c>
      <c r="P19" s="295">
        <f t="shared" si="0"/>
        <v>121833.33333333333</v>
      </c>
      <c r="Q19" s="294">
        <f t="shared" si="3"/>
        <v>14619.999999999998</v>
      </c>
      <c r="R19" s="295">
        <f t="shared" si="4"/>
        <v>121833.33333333333</v>
      </c>
      <c r="S19" s="294">
        <f t="shared" si="1"/>
        <v>54166.666666666664</v>
      </c>
      <c r="T19" s="191"/>
      <c r="U19" s="294">
        <f t="shared" ref="U19:U30" si="7">+M19*12%</f>
        <v>156000</v>
      </c>
      <c r="V19" s="294">
        <f t="shared" si="5"/>
        <v>6800</v>
      </c>
      <c r="W19" s="294">
        <f t="shared" si="5"/>
        <v>52000</v>
      </c>
      <c r="X19" s="191"/>
      <c r="Y19" s="266">
        <v>208000</v>
      </c>
      <c r="Z19" s="266">
        <v>52000</v>
      </c>
      <c r="AA19" s="266">
        <v>6800</v>
      </c>
      <c r="AB19" s="266">
        <v>52000</v>
      </c>
    </row>
    <row r="20" spans="2:29" x14ac:dyDescent="0.25">
      <c r="B20" s="191">
        <v>2</v>
      </c>
      <c r="C20" s="191">
        <v>5</v>
      </c>
      <c r="D20" s="191" t="s">
        <v>259</v>
      </c>
      <c r="E20" s="191">
        <v>19175606</v>
      </c>
      <c r="F20" s="191" t="s">
        <v>266</v>
      </c>
      <c r="G20" s="191" t="s">
        <v>267</v>
      </c>
      <c r="H20" s="191" t="s">
        <v>268</v>
      </c>
      <c r="I20" s="191" t="s">
        <v>269</v>
      </c>
      <c r="J20" s="191"/>
      <c r="K20" s="191"/>
      <c r="L20" s="191">
        <v>30</v>
      </c>
      <c r="M20" s="269">
        <v>2470000</v>
      </c>
      <c r="N20" s="294">
        <f t="shared" si="2"/>
        <v>162000</v>
      </c>
      <c r="O20" s="269">
        <v>0</v>
      </c>
      <c r="P20" s="295">
        <f t="shared" si="0"/>
        <v>219333.33333333334</v>
      </c>
      <c r="Q20" s="294">
        <f t="shared" si="3"/>
        <v>26320</v>
      </c>
      <c r="R20" s="295">
        <f t="shared" si="4"/>
        <v>219333.33333333334</v>
      </c>
      <c r="S20" s="294">
        <f t="shared" si="1"/>
        <v>102916.66666666667</v>
      </c>
      <c r="T20" s="191"/>
      <c r="U20" s="294">
        <f t="shared" si="7"/>
        <v>296400</v>
      </c>
      <c r="V20" s="294">
        <f t="shared" si="5"/>
        <v>172000</v>
      </c>
      <c r="W20" s="294">
        <f t="shared" si="5"/>
        <v>98800</v>
      </c>
      <c r="X20" s="191"/>
      <c r="Y20" s="266">
        <v>395200</v>
      </c>
      <c r="Z20" s="266">
        <v>98800</v>
      </c>
      <c r="AA20" s="266">
        <v>172000</v>
      </c>
      <c r="AB20" s="266">
        <v>98800</v>
      </c>
    </row>
    <row r="21" spans="2:29" x14ac:dyDescent="0.25">
      <c r="B21" s="191">
        <v>2</v>
      </c>
      <c r="C21" s="191">
        <v>6</v>
      </c>
      <c r="D21" s="191" t="s">
        <v>259</v>
      </c>
      <c r="E21" s="191">
        <v>19175606</v>
      </c>
      <c r="F21" s="191" t="s">
        <v>266</v>
      </c>
      <c r="G21" s="191" t="s">
        <v>267</v>
      </c>
      <c r="H21" s="191" t="s">
        <v>268</v>
      </c>
      <c r="I21" s="191" t="s">
        <v>269</v>
      </c>
      <c r="J21" s="191"/>
      <c r="K21" s="191"/>
      <c r="L21" s="191">
        <v>30</v>
      </c>
      <c r="M21" s="269">
        <v>2470000</v>
      </c>
      <c r="N21" s="294">
        <f t="shared" si="2"/>
        <v>162000</v>
      </c>
      <c r="O21" s="269">
        <v>0</v>
      </c>
      <c r="P21" s="295">
        <f t="shared" si="0"/>
        <v>219333.33333333334</v>
      </c>
      <c r="Q21" s="294">
        <f t="shared" si="3"/>
        <v>26320</v>
      </c>
      <c r="R21" s="295">
        <f t="shared" si="4"/>
        <v>219333.33333333334</v>
      </c>
      <c r="S21" s="294">
        <f t="shared" si="1"/>
        <v>102916.66666666667</v>
      </c>
      <c r="T21" s="191"/>
      <c r="U21" s="294">
        <f t="shared" si="7"/>
        <v>296400</v>
      </c>
      <c r="V21" s="294">
        <f t="shared" si="5"/>
        <v>12900</v>
      </c>
      <c r="W21" s="294">
        <f t="shared" si="5"/>
        <v>98800</v>
      </c>
      <c r="X21" s="191"/>
      <c r="Y21" s="266">
        <v>395200</v>
      </c>
      <c r="Z21" s="266">
        <v>98800</v>
      </c>
      <c r="AA21" s="266">
        <v>12900</v>
      </c>
      <c r="AB21" s="266">
        <v>98800</v>
      </c>
    </row>
    <row r="22" spans="2:29" x14ac:dyDescent="0.25">
      <c r="B22" s="191">
        <v>2</v>
      </c>
      <c r="C22" s="191">
        <v>7</v>
      </c>
      <c r="D22" s="191" t="s">
        <v>259</v>
      </c>
      <c r="E22" s="191">
        <v>19175606</v>
      </c>
      <c r="F22" s="191" t="s">
        <v>266</v>
      </c>
      <c r="G22" s="191" t="s">
        <v>267</v>
      </c>
      <c r="H22" s="191" t="s">
        <v>268</v>
      </c>
      <c r="I22" s="191" t="s">
        <v>269</v>
      </c>
      <c r="J22" s="191"/>
      <c r="K22" s="191"/>
      <c r="L22" s="191">
        <v>30</v>
      </c>
      <c r="M22" s="269">
        <v>1300000</v>
      </c>
      <c r="N22" s="294">
        <f t="shared" si="2"/>
        <v>162000</v>
      </c>
      <c r="O22" s="269">
        <v>0</v>
      </c>
      <c r="P22" s="295">
        <f t="shared" si="0"/>
        <v>121833.33333333333</v>
      </c>
      <c r="Q22" s="294">
        <f t="shared" si="3"/>
        <v>14619.999999999998</v>
      </c>
      <c r="R22" s="295">
        <f t="shared" si="4"/>
        <v>121833.33333333333</v>
      </c>
      <c r="S22" s="294">
        <f t="shared" si="1"/>
        <v>54166.666666666664</v>
      </c>
      <c r="T22" s="191"/>
      <c r="U22" s="294">
        <f t="shared" si="7"/>
        <v>156000</v>
      </c>
      <c r="V22" s="294">
        <f t="shared" si="5"/>
        <v>6800</v>
      </c>
      <c r="W22" s="294">
        <f t="shared" si="5"/>
        <v>52000</v>
      </c>
      <c r="X22" s="191"/>
      <c r="Y22" s="266">
        <v>208000</v>
      </c>
      <c r="Z22" s="266">
        <v>52000</v>
      </c>
      <c r="AA22" s="266">
        <v>6800</v>
      </c>
      <c r="AB22" s="266">
        <v>52000</v>
      </c>
    </row>
    <row r="23" spans="2:29" x14ac:dyDescent="0.25">
      <c r="B23" s="191">
        <v>2</v>
      </c>
      <c r="C23" s="191">
        <v>8</v>
      </c>
      <c r="D23" s="191" t="s">
        <v>259</v>
      </c>
      <c r="E23" s="191">
        <v>19175606</v>
      </c>
      <c r="F23" s="191" t="s">
        <v>266</v>
      </c>
      <c r="G23" s="191" t="s">
        <v>267</v>
      </c>
      <c r="H23" s="191" t="s">
        <v>268</v>
      </c>
      <c r="I23" s="191" t="s">
        <v>269</v>
      </c>
      <c r="J23" s="191"/>
      <c r="K23" s="191"/>
      <c r="L23" s="191">
        <v>30</v>
      </c>
      <c r="M23" s="269">
        <v>1300000</v>
      </c>
      <c r="N23" s="294">
        <f t="shared" si="2"/>
        <v>162000</v>
      </c>
      <c r="O23" s="269">
        <v>0</v>
      </c>
      <c r="P23" s="295">
        <f t="shared" si="0"/>
        <v>121833.33333333333</v>
      </c>
      <c r="Q23" s="294">
        <f t="shared" si="3"/>
        <v>14619.999999999998</v>
      </c>
      <c r="R23" s="295">
        <f t="shared" si="4"/>
        <v>121833.33333333333</v>
      </c>
      <c r="S23" s="294">
        <f t="shared" si="1"/>
        <v>54166.666666666664</v>
      </c>
      <c r="T23" s="191"/>
      <c r="U23" s="294">
        <f t="shared" si="7"/>
        <v>156000</v>
      </c>
      <c r="V23" s="294">
        <f t="shared" si="5"/>
        <v>6800</v>
      </c>
      <c r="W23" s="294">
        <f t="shared" si="5"/>
        <v>52000</v>
      </c>
      <c r="X23" s="191"/>
      <c r="Y23" s="266">
        <v>208000</v>
      </c>
      <c r="Z23" s="266">
        <v>52000</v>
      </c>
      <c r="AA23" s="266">
        <v>6800</v>
      </c>
      <c r="AB23" s="266">
        <v>52000</v>
      </c>
    </row>
    <row r="24" spans="2:29" x14ac:dyDescent="0.25">
      <c r="B24" s="191">
        <v>2</v>
      </c>
      <c r="C24" s="191">
        <v>9</v>
      </c>
      <c r="D24" s="191" t="s">
        <v>259</v>
      </c>
      <c r="E24" s="191">
        <v>19175606</v>
      </c>
      <c r="F24" s="191" t="s">
        <v>266</v>
      </c>
      <c r="G24" s="191" t="s">
        <v>267</v>
      </c>
      <c r="H24" s="191" t="s">
        <v>268</v>
      </c>
      <c r="I24" s="191" t="s">
        <v>269</v>
      </c>
      <c r="J24" s="191"/>
      <c r="K24" s="191"/>
      <c r="L24" s="191">
        <v>30</v>
      </c>
      <c r="M24" s="269">
        <v>1300000</v>
      </c>
      <c r="N24" s="294">
        <f t="shared" si="2"/>
        <v>162000</v>
      </c>
      <c r="O24" s="269">
        <v>0</v>
      </c>
      <c r="P24" s="295">
        <f t="shared" si="0"/>
        <v>121833.33333333333</v>
      </c>
      <c r="Q24" s="294">
        <f t="shared" si="3"/>
        <v>14619.999999999998</v>
      </c>
      <c r="R24" s="295">
        <f t="shared" si="4"/>
        <v>121833.33333333333</v>
      </c>
      <c r="S24" s="294">
        <f t="shared" si="1"/>
        <v>54166.666666666664</v>
      </c>
      <c r="T24" s="191"/>
      <c r="U24" s="294">
        <f t="shared" si="7"/>
        <v>156000</v>
      </c>
      <c r="V24" s="294">
        <f t="shared" si="5"/>
        <v>6800</v>
      </c>
      <c r="W24" s="294">
        <f t="shared" si="5"/>
        <v>52000</v>
      </c>
      <c r="X24" s="191"/>
      <c r="Y24" s="266">
        <v>208000</v>
      </c>
      <c r="Z24" s="266">
        <v>52000</v>
      </c>
      <c r="AA24" s="266">
        <v>6800</v>
      </c>
      <c r="AB24" s="266">
        <v>52000</v>
      </c>
    </row>
    <row r="25" spans="2:29" x14ac:dyDescent="0.25">
      <c r="B25" s="191">
        <v>2</v>
      </c>
      <c r="C25" s="191">
        <v>10</v>
      </c>
      <c r="D25" s="191" t="s">
        <v>259</v>
      </c>
      <c r="E25" s="191">
        <v>19175606</v>
      </c>
      <c r="F25" s="191" t="s">
        <v>266</v>
      </c>
      <c r="G25" s="191" t="s">
        <v>267</v>
      </c>
      <c r="H25" s="191" t="s">
        <v>268</v>
      </c>
      <c r="I25" s="191" t="s">
        <v>269</v>
      </c>
      <c r="J25" s="191"/>
      <c r="K25" s="191"/>
      <c r="L25" s="191">
        <v>30</v>
      </c>
      <c r="M25" s="269">
        <v>1300000</v>
      </c>
      <c r="N25" s="294">
        <f t="shared" si="2"/>
        <v>162000</v>
      </c>
      <c r="O25" s="269">
        <v>0</v>
      </c>
      <c r="P25" s="295">
        <f t="shared" si="0"/>
        <v>121833.33333333333</v>
      </c>
      <c r="Q25" s="294">
        <f t="shared" si="3"/>
        <v>14619.999999999998</v>
      </c>
      <c r="R25" s="295">
        <f t="shared" si="4"/>
        <v>121833.33333333333</v>
      </c>
      <c r="S25" s="294">
        <f t="shared" si="1"/>
        <v>54166.666666666664</v>
      </c>
      <c r="T25" s="191"/>
      <c r="U25" s="294">
        <f t="shared" si="7"/>
        <v>156000</v>
      </c>
      <c r="V25" s="294">
        <f t="shared" si="5"/>
        <v>6800</v>
      </c>
      <c r="W25" s="294">
        <f t="shared" si="5"/>
        <v>52000</v>
      </c>
      <c r="X25" s="191"/>
      <c r="Y25" s="266">
        <v>208000</v>
      </c>
      <c r="Z25" s="266">
        <v>52000</v>
      </c>
      <c r="AA25" s="266">
        <v>6800</v>
      </c>
      <c r="AB25" s="266">
        <v>52000</v>
      </c>
      <c r="AC25" s="268">
        <f>SUM(Y16:AB25)</f>
        <v>3886200</v>
      </c>
    </row>
    <row r="26" spans="2:29" x14ac:dyDescent="0.25">
      <c r="B26" s="191">
        <v>3</v>
      </c>
      <c r="C26" s="191">
        <v>1</v>
      </c>
      <c r="D26" s="191" t="s">
        <v>259</v>
      </c>
      <c r="E26" s="191">
        <v>19175606</v>
      </c>
      <c r="F26" s="191" t="s">
        <v>266</v>
      </c>
      <c r="G26" s="191" t="s">
        <v>267</v>
      </c>
      <c r="H26" s="191" t="s">
        <v>268</v>
      </c>
      <c r="I26" s="191" t="s">
        <v>269</v>
      </c>
      <c r="J26" s="191"/>
      <c r="K26" s="191"/>
      <c r="L26" s="191">
        <v>30</v>
      </c>
      <c r="M26" s="269">
        <v>1300000</v>
      </c>
      <c r="N26" s="294">
        <f t="shared" si="2"/>
        <v>162000</v>
      </c>
      <c r="O26" s="269">
        <v>0</v>
      </c>
      <c r="P26" s="295">
        <f t="shared" si="0"/>
        <v>121833.33333333333</v>
      </c>
      <c r="Q26" s="294">
        <f t="shared" si="3"/>
        <v>14619.999999999998</v>
      </c>
      <c r="R26" s="295">
        <f t="shared" si="4"/>
        <v>121833.33333333333</v>
      </c>
      <c r="S26" s="294">
        <f t="shared" si="1"/>
        <v>54166.666666666664</v>
      </c>
      <c r="T26" s="191"/>
      <c r="U26" s="294">
        <f t="shared" si="7"/>
        <v>156000</v>
      </c>
      <c r="V26" s="294">
        <f t="shared" si="5"/>
        <v>6800</v>
      </c>
      <c r="W26" s="294">
        <f t="shared" si="5"/>
        <v>52000</v>
      </c>
      <c r="X26" s="191"/>
      <c r="Y26" s="266">
        <v>208000</v>
      </c>
      <c r="Z26" s="266">
        <v>52000</v>
      </c>
      <c r="AA26" s="266">
        <v>6800</v>
      </c>
      <c r="AB26" s="266">
        <v>52000</v>
      </c>
    </row>
    <row r="27" spans="2:29" x14ac:dyDescent="0.25">
      <c r="B27" s="191">
        <v>3</v>
      </c>
      <c r="C27" s="191">
        <v>2</v>
      </c>
      <c r="D27" s="191" t="s">
        <v>259</v>
      </c>
      <c r="E27" s="191">
        <v>19175606</v>
      </c>
      <c r="F27" s="191" t="s">
        <v>266</v>
      </c>
      <c r="G27" s="191" t="s">
        <v>267</v>
      </c>
      <c r="H27" s="191" t="s">
        <v>268</v>
      </c>
      <c r="I27" s="191" t="s">
        <v>269</v>
      </c>
      <c r="J27" s="191"/>
      <c r="K27" s="191"/>
      <c r="L27" s="191">
        <v>30</v>
      </c>
      <c r="M27" s="269">
        <v>1300000</v>
      </c>
      <c r="N27" s="294">
        <f t="shared" si="2"/>
        <v>162000</v>
      </c>
      <c r="O27" s="269">
        <v>0</v>
      </c>
      <c r="P27" s="295">
        <f t="shared" si="0"/>
        <v>121833.33333333333</v>
      </c>
      <c r="Q27" s="294">
        <f t="shared" si="3"/>
        <v>14619.999999999998</v>
      </c>
      <c r="R27" s="295">
        <f t="shared" si="4"/>
        <v>121833.33333333333</v>
      </c>
      <c r="S27" s="294">
        <f t="shared" si="1"/>
        <v>54166.666666666664</v>
      </c>
      <c r="T27" s="191"/>
      <c r="U27" s="294">
        <f t="shared" si="7"/>
        <v>156000</v>
      </c>
      <c r="V27" s="294">
        <f t="shared" si="5"/>
        <v>6800</v>
      </c>
      <c r="W27" s="294">
        <f t="shared" si="5"/>
        <v>52000</v>
      </c>
      <c r="X27" s="191"/>
      <c r="Y27" s="266">
        <v>208000</v>
      </c>
      <c r="Z27" s="266">
        <v>52000</v>
      </c>
      <c r="AA27" s="266">
        <v>6800</v>
      </c>
      <c r="AB27" s="266">
        <v>52000</v>
      </c>
    </row>
    <row r="28" spans="2:29" x14ac:dyDescent="0.25">
      <c r="B28" s="191">
        <v>3</v>
      </c>
      <c r="C28" s="191">
        <v>3</v>
      </c>
      <c r="D28" s="191" t="s">
        <v>259</v>
      </c>
      <c r="E28" s="191">
        <v>19175606</v>
      </c>
      <c r="F28" s="191" t="s">
        <v>266</v>
      </c>
      <c r="G28" s="191" t="s">
        <v>267</v>
      </c>
      <c r="H28" s="191" t="s">
        <v>268</v>
      </c>
      <c r="I28" s="191" t="s">
        <v>269</v>
      </c>
      <c r="J28" s="191"/>
      <c r="K28" s="191"/>
      <c r="L28" s="191">
        <v>30</v>
      </c>
      <c r="M28" s="269">
        <v>1300000</v>
      </c>
      <c r="N28" s="294">
        <f t="shared" si="2"/>
        <v>162000</v>
      </c>
      <c r="O28" s="269">
        <v>0</v>
      </c>
      <c r="P28" s="295">
        <f t="shared" si="0"/>
        <v>121833.33333333333</v>
      </c>
      <c r="Q28" s="294">
        <f t="shared" si="3"/>
        <v>14619.999999999998</v>
      </c>
      <c r="R28" s="295">
        <f t="shared" si="4"/>
        <v>121833.33333333333</v>
      </c>
      <c r="S28" s="294">
        <f t="shared" si="1"/>
        <v>54166.666666666664</v>
      </c>
      <c r="T28" s="191"/>
      <c r="U28" s="294">
        <f t="shared" si="7"/>
        <v>156000</v>
      </c>
      <c r="V28" s="294">
        <f t="shared" si="5"/>
        <v>6800</v>
      </c>
      <c r="W28" s="294">
        <f t="shared" si="5"/>
        <v>52000</v>
      </c>
      <c r="X28" s="191"/>
      <c r="Y28" s="266">
        <v>208000</v>
      </c>
      <c r="Z28" s="266">
        <v>52000</v>
      </c>
      <c r="AA28" s="266">
        <v>6800</v>
      </c>
      <c r="AB28" s="266">
        <v>52000</v>
      </c>
    </row>
    <row r="29" spans="2:29" x14ac:dyDescent="0.25">
      <c r="B29" s="191">
        <v>3</v>
      </c>
      <c r="C29" s="191">
        <v>4</v>
      </c>
      <c r="D29" s="191" t="s">
        <v>259</v>
      </c>
      <c r="E29" s="191">
        <v>19175606</v>
      </c>
      <c r="F29" s="191" t="s">
        <v>266</v>
      </c>
      <c r="G29" s="191" t="s">
        <v>267</v>
      </c>
      <c r="H29" s="191" t="s">
        <v>268</v>
      </c>
      <c r="I29" s="191" t="s">
        <v>269</v>
      </c>
      <c r="J29" s="191"/>
      <c r="K29" s="191"/>
      <c r="L29" s="191">
        <v>30</v>
      </c>
      <c r="M29" s="269">
        <v>1600000</v>
      </c>
      <c r="N29" s="294">
        <f t="shared" si="2"/>
        <v>162000</v>
      </c>
      <c r="O29" s="269">
        <v>0</v>
      </c>
      <c r="P29" s="295">
        <f t="shared" si="0"/>
        <v>146833.33333333334</v>
      </c>
      <c r="Q29" s="294">
        <f t="shared" si="3"/>
        <v>17620</v>
      </c>
      <c r="R29" s="295">
        <f t="shared" si="4"/>
        <v>146833.33333333334</v>
      </c>
      <c r="S29" s="294">
        <f t="shared" si="1"/>
        <v>66666.666666666672</v>
      </c>
      <c r="T29" s="191"/>
      <c r="U29" s="294">
        <f t="shared" si="7"/>
        <v>192000</v>
      </c>
      <c r="V29" s="294">
        <f t="shared" si="5"/>
        <v>8400</v>
      </c>
      <c r="W29" s="294">
        <f t="shared" si="5"/>
        <v>64000</v>
      </c>
      <c r="X29" s="191"/>
      <c r="Y29" s="266">
        <v>256000</v>
      </c>
      <c r="Z29" s="266">
        <v>64000</v>
      </c>
      <c r="AA29" s="266">
        <v>8400</v>
      </c>
      <c r="AB29" s="266">
        <v>64000</v>
      </c>
    </row>
    <row r="30" spans="2:29" x14ac:dyDescent="0.25">
      <c r="B30" s="191">
        <v>3</v>
      </c>
      <c r="C30" s="191">
        <v>5</v>
      </c>
      <c r="D30" s="191" t="s">
        <v>259</v>
      </c>
      <c r="E30" s="191">
        <v>19175606</v>
      </c>
      <c r="F30" s="191" t="s">
        <v>266</v>
      </c>
      <c r="G30" s="191" t="s">
        <v>267</v>
      </c>
      <c r="H30" s="191" t="s">
        <v>268</v>
      </c>
      <c r="I30" s="191" t="s">
        <v>269</v>
      </c>
      <c r="J30" s="191"/>
      <c r="K30" s="191"/>
      <c r="L30" s="191">
        <v>30</v>
      </c>
      <c r="M30" s="269">
        <v>1300000</v>
      </c>
      <c r="N30" s="294">
        <f t="shared" si="2"/>
        <v>162000</v>
      </c>
      <c r="O30" s="269">
        <v>0</v>
      </c>
      <c r="P30" s="295">
        <f t="shared" si="0"/>
        <v>121833.33333333333</v>
      </c>
      <c r="Q30" s="294">
        <f t="shared" si="3"/>
        <v>14619.999999999998</v>
      </c>
      <c r="R30" s="295">
        <f t="shared" si="4"/>
        <v>121833.33333333333</v>
      </c>
      <c r="S30" s="294">
        <f t="shared" si="1"/>
        <v>54166.666666666664</v>
      </c>
      <c r="T30" s="191"/>
      <c r="U30" s="294">
        <f t="shared" si="7"/>
        <v>156000</v>
      </c>
      <c r="V30" s="294">
        <f t="shared" si="5"/>
        <v>6800</v>
      </c>
      <c r="W30" s="294">
        <f t="shared" si="5"/>
        <v>52000</v>
      </c>
      <c r="X30" s="191"/>
      <c r="Y30" s="266">
        <v>208000</v>
      </c>
      <c r="Z30" s="266">
        <v>52000</v>
      </c>
      <c r="AA30" s="266">
        <v>6800</v>
      </c>
      <c r="AB30" s="266">
        <v>52000</v>
      </c>
    </row>
    <row r="31" spans="2:29" x14ac:dyDescent="0.25">
      <c r="B31" s="191">
        <v>3</v>
      </c>
      <c r="C31" s="191">
        <v>6</v>
      </c>
      <c r="D31" s="191" t="s">
        <v>259</v>
      </c>
      <c r="E31" s="191">
        <v>19175606</v>
      </c>
      <c r="F31" s="191" t="s">
        <v>266</v>
      </c>
      <c r="G31" s="191" t="s">
        <v>267</v>
      </c>
      <c r="H31" s="191" t="s">
        <v>268</v>
      </c>
      <c r="I31" s="191" t="s">
        <v>269</v>
      </c>
      <c r="J31" s="191"/>
      <c r="K31" s="191"/>
      <c r="L31" s="191">
        <v>30</v>
      </c>
      <c r="M31" s="269">
        <v>2470000</v>
      </c>
      <c r="N31" s="294">
        <f t="shared" si="2"/>
        <v>162000</v>
      </c>
      <c r="O31" s="269">
        <v>0</v>
      </c>
      <c r="P31" s="295">
        <f t="shared" si="0"/>
        <v>219333.33333333334</v>
      </c>
      <c r="Q31" s="294">
        <f t="shared" si="3"/>
        <v>26320</v>
      </c>
      <c r="R31" s="295">
        <f t="shared" si="4"/>
        <v>219333.33333333334</v>
      </c>
      <c r="S31" s="294">
        <f t="shared" si="1"/>
        <v>102916.66666666667</v>
      </c>
      <c r="T31" s="191"/>
      <c r="U31" s="294">
        <v>0</v>
      </c>
      <c r="V31" s="294">
        <f t="shared" si="5"/>
        <v>12900</v>
      </c>
      <c r="W31" s="294">
        <f t="shared" si="5"/>
        <v>98800</v>
      </c>
      <c r="X31" s="191"/>
      <c r="Y31" s="191">
        <v>0</v>
      </c>
      <c r="Z31" s="266">
        <v>98800</v>
      </c>
      <c r="AA31" s="266">
        <v>12900</v>
      </c>
      <c r="AB31" s="266">
        <v>98800</v>
      </c>
    </row>
    <row r="32" spans="2:29" x14ac:dyDescent="0.25">
      <c r="B32" s="191">
        <v>3</v>
      </c>
      <c r="C32" s="191">
        <v>7</v>
      </c>
      <c r="D32" s="191" t="s">
        <v>259</v>
      </c>
      <c r="E32" s="191">
        <v>19175606</v>
      </c>
      <c r="F32" s="191" t="s">
        <v>266</v>
      </c>
      <c r="G32" s="191" t="s">
        <v>267</v>
      </c>
      <c r="H32" s="191" t="s">
        <v>268</v>
      </c>
      <c r="I32" s="191" t="s">
        <v>269</v>
      </c>
      <c r="J32" s="191"/>
      <c r="K32" s="191"/>
      <c r="L32" s="191">
        <v>30</v>
      </c>
      <c r="M32" s="269">
        <v>1300000</v>
      </c>
      <c r="N32" s="294">
        <f t="shared" si="2"/>
        <v>162000</v>
      </c>
      <c r="O32" s="269">
        <v>0</v>
      </c>
      <c r="P32" s="295">
        <f t="shared" si="0"/>
        <v>121833.33333333333</v>
      </c>
      <c r="Q32" s="294">
        <f t="shared" si="3"/>
        <v>14619.999999999998</v>
      </c>
      <c r="R32" s="295">
        <f t="shared" si="4"/>
        <v>121833.33333333333</v>
      </c>
      <c r="S32" s="294">
        <f t="shared" si="1"/>
        <v>54166.666666666664</v>
      </c>
      <c r="T32" s="191"/>
      <c r="U32" s="294">
        <f t="shared" ref="U32:U40" si="8">+M32*12%</f>
        <v>156000</v>
      </c>
      <c r="V32" s="294">
        <f t="shared" si="5"/>
        <v>6800</v>
      </c>
      <c r="W32" s="294">
        <f t="shared" si="5"/>
        <v>52000</v>
      </c>
      <c r="X32" s="191"/>
      <c r="Y32" s="266">
        <v>208000</v>
      </c>
      <c r="Z32" s="266">
        <v>52000</v>
      </c>
      <c r="AA32" s="266">
        <v>6800</v>
      </c>
      <c r="AB32" s="266">
        <v>52000</v>
      </c>
    </row>
    <row r="33" spans="2:29" x14ac:dyDescent="0.25">
      <c r="B33" s="191">
        <v>3</v>
      </c>
      <c r="C33" s="191">
        <v>8</v>
      </c>
      <c r="D33" s="191" t="s">
        <v>259</v>
      </c>
      <c r="E33" s="191">
        <v>19175606</v>
      </c>
      <c r="F33" s="191" t="s">
        <v>266</v>
      </c>
      <c r="G33" s="191" t="s">
        <v>267</v>
      </c>
      <c r="H33" s="191" t="s">
        <v>268</v>
      </c>
      <c r="I33" s="191" t="s">
        <v>269</v>
      </c>
      <c r="J33" s="191"/>
      <c r="K33" s="191"/>
      <c r="L33" s="191">
        <v>30</v>
      </c>
      <c r="M33" s="269">
        <v>1300000</v>
      </c>
      <c r="N33" s="294">
        <f t="shared" si="2"/>
        <v>162000</v>
      </c>
      <c r="O33" s="269">
        <v>0</v>
      </c>
      <c r="P33" s="295">
        <f t="shared" si="0"/>
        <v>121833.33333333333</v>
      </c>
      <c r="Q33" s="294">
        <f t="shared" si="3"/>
        <v>14619.999999999998</v>
      </c>
      <c r="R33" s="295">
        <f t="shared" si="4"/>
        <v>121833.33333333333</v>
      </c>
      <c r="S33" s="294">
        <f t="shared" si="1"/>
        <v>54166.666666666664</v>
      </c>
      <c r="T33" s="191"/>
      <c r="U33" s="294">
        <f t="shared" si="8"/>
        <v>156000</v>
      </c>
      <c r="V33" s="294">
        <f t="shared" si="5"/>
        <v>6800</v>
      </c>
      <c r="W33" s="294">
        <f t="shared" si="5"/>
        <v>52000</v>
      </c>
      <c r="X33" s="191"/>
      <c r="Y33" s="266">
        <v>208000</v>
      </c>
      <c r="Z33" s="266">
        <v>52000</v>
      </c>
      <c r="AA33" s="266">
        <v>6800</v>
      </c>
      <c r="AB33" s="266">
        <v>52000</v>
      </c>
    </row>
    <row r="34" spans="2:29" x14ac:dyDescent="0.25">
      <c r="B34" s="191">
        <v>3</v>
      </c>
      <c r="C34" s="191">
        <v>9</v>
      </c>
      <c r="D34" s="191" t="s">
        <v>259</v>
      </c>
      <c r="E34" s="191">
        <v>19175606</v>
      </c>
      <c r="F34" s="191" t="s">
        <v>266</v>
      </c>
      <c r="G34" s="191" t="s">
        <v>267</v>
      </c>
      <c r="H34" s="191" t="s">
        <v>268</v>
      </c>
      <c r="I34" s="191" t="s">
        <v>269</v>
      </c>
      <c r="J34" s="191"/>
      <c r="K34" s="191"/>
      <c r="L34" s="191">
        <v>30</v>
      </c>
      <c r="M34" s="269">
        <v>2470000</v>
      </c>
      <c r="N34" s="294">
        <f t="shared" si="2"/>
        <v>162000</v>
      </c>
      <c r="O34" s="269">
        <v>0</v>
      </c>
      <c r="P34" s="295">
        <f t="shared" si="0"/>
        <v>219333.33333333334</v>
      </c>
      <c r="Q34" s="294">
        <f t="shared" si="3"/>
        <v>26320</v>
      </c>
      <c r="R34" s="295">
        <f t="shared" si="4"/>
        <v>219333.33333333334</v>
      </c>
      <c r="S34" s="294">
        <f t="shared" si="1"/>
        <v>102916.66666666667</v>
      </c>
      <c r="T34" s="191"/>
      <c r="U34" s="294">
        <f t="shared" si="8"/>
        <v>296400</v>
      </c>
      <c r="V34" s="294">
        <f t="shared" si="5"/>
        <v>172000</v>
      </c>
      <c r="W34" s="294">
        <f t="shared" si="5"/>
        <v>98800</v>
      </c>
      <c r="X34" s="191"/>
      <c r="Y34" s="266">
        <v>395200</v>
      </c>
      <c r="Z34" s="266">
        <v>98800</v>
      </c>
      <c r="AA34" s="266">
        <v>172000</v>
      </c>
      <c r="AB34" s="266">
        <v>98800</v>
      </c>
    </row>
    <row r="35" spans="2:29" x14ac:dyDescent="0.25">
      <c r="B35" s="191">
        <v>3</v>
      </c>
      <c r="C35" s="191">
        <v>10</v>
      </c>
      <c r="D35" s="191" t="s">
        <v>259</v>
      </c>
      <c r="E35" s="191">
        <v>19175606</v>
      </c>
      <c r="F35" s="191" t="s">
        <v>266</v>
      </c>
      <c r="G35" s="191" t="s">
        <v>267</v>
      </c>
      <c r="H35" s="191" t="s">
        <v>268</v>
      </c>
      <c r="I35" s="191" t="s">
        <v>269</v>
      </c>
      <c r="J35" s="191"/>
      <c r="K35" s="191"/>
      <c r="L35" s="191">
        <v>30</v>
      </c>
      <c r="M35" s="269">
        <v>2470000</v>
      </c>
      <c r="N35" s="294">
        <f t="shared" si="2"/>
        <v>162000</v>
      </c>
      <c r="O35" s="269">
        <v>0</v>
      </c>
      <c r="P35" s="295">
        <f t="shared" si="0"/>
        <v>219333.33333333334</v>
      </c>
      <c r="Q35" s="294">
        <f t="shared" si="3"/>
        <v>26320</v>
      </c>
      <c r="R35" s="295">
        <f t="shared" si="4"/>
        <v>219333.33333333334</v>
      </c>
      <c r="S35" s="294">
        <f t="shared" si="1"/>
        <v>102916.66666666667</v>
      </c>
      <c r="T35" s="191"/>
      <c r="U35" s="294">
        <f t="shared" si="8"/>
        <v>296400</v>
      </c>
      <c r="V35" s="294">
        <f t="shared" si="5"/>
        <v>12900</v>
      </c>
      <c r="W35" s="294">
        <f t="shared" si="5"/>
        <v>98800</v>
      </c>
      <c r="X35" s="191"/>
      <c r="Y35" s="266">
        <v>395200</v>
      </c>
      <c r="Z35" s="266">
        <v>98800</v>
      </c>
      <c r="AA35" s="266">
        <v>12900</v>
      </c>
      <c r="AB35" s="266">
        <v>98800</v>
      </c>
      <c r="AC35" s="268">
        <f>SUM(Y26:AB35)</f>
        <v>3886200</v>
      </c>
    </row>
    <row r="36" spans="2:29" x14ac:dyDescent="0.25">
      <c r="B36" s="191">
        <v>4</v>
      </c>
      <c r="C36" s="191">
        <v>1</v>
      </c>
      <c r="D36" s="191" t="s">
        <v>259</v>
      </c>
      <c r="E36" s="191">
        <v>19175606</v>
      </c>
      <c r="F36" s="191" t="s">
        <v>266</v>
      </c>
      <c r="G36" s="191" t="s">
        <v>267</v>
      </c>
      <c r="H36" s="191" t="s">
        <v>268</v>
      </c>
      <c r="I36" s="191" t="s">
        <v>269</v>
      </c>
      <c r="J36" s="191"/>
      <c r="K36" s="191"/>
      <c r="L36" s="191">
        <v>30</v>
      </c>
      <c r="M36" s="269">
        <v>1300000</v>
      </c>
      <c r="N36" s="294">
        <f t="shared" si="2"/>
        <v>162000</v>
      </c>
      <c r="O36" s="269">
        <v>0</v>
      </c>
      <c r="P36" s="295">
        <f t="shared" si="0"/>
        <v>121833.33333333333</v>
      </c>
      <c r="Q36" s="294">
        <f t="shared" si="3"/>
        <v>14619.999999999998</v>
      </c>
      <c r="R36" s="295">
        <f t="shared" si="4"/>
        <v>121833.33333333333</v>
      </c>
      <c r="S36" s="294">
        <f t="shared" si="1"/>
        <v>54166.666666666664</v>
      </c>
      <c r="T36" s="191"/>
      <c r="U36" s="294">
        <f t="shared" si="8"/>
        <v>156000</v>
      </c>
      <c r="V36" s="294">
        <f t="shared" si="5"/>
        <v>6800</v>
      </c>
      <c r="W36" s="294">
        <f t="shared" si="5"/>
        <v>52000</v>
      </c>
      <c r="X36" s="191"/>
      <c r="Y36" s="266">
        <v>208000</v>
      </c>
      <c r="Z36" s="266">
        <v>52000</v>
      </c>
      <c r="AA36" s="266">
        <v>6800</v>
      </c>
      <c r="AB36" s="266">
        <v>52000</v>
      </c>
    </row>
    <row r="37" spans="2:29" x14ac:dyDescent="0.25">
      <c r="B37" s="191">
        <v>4</v>
      </c>
      <c r="C37" s="191">
        <v>2</v>
      </c>
      <c r="D37" s="191" t="s">
        <v>259</v>
      </c>
      <c r="E37" s="191">
        <v>19175606</v>
      </c>
      <c r="F37" s="191" t="s">
        <v>266</v>
      </c>
      <c r="G37" s="191" t="s">
        <v>267</v>
      </c>
      <c r="H37" s="191" t="s">
        <v>268</v>
      </c>
      <c r="I37" s="191" t="s">
        <v>269</v>
      </c>
      <c r="J37" s="191"/>
      <c r="K37" s="191"/>
      <c r="L37" s="191">
        <v>30</v>
      </c>
      <c r="M37" s="269">
        <v>1300000</v>
      </c>
      <c r="N37" s="294">
        <f t="shared" si="2"/>
        <v>162000</v>
      </c>
      <c r="O37" s="269">
        <v>0</v>
      </c>
      <c r="P37" s="295">
        <f t="shared" si="0"/>
        <v>121833.33333333333</v>
      </c>
      <c r="Q37" s="294">
        <f t="shared" si="3"/>
        <v>14619.999999999998</v>
      </c>
      <c r="R37" s="295">
        <f t="shared" si="4"/>
        <v>121833.33333333333</v>
      </c>
      <c r="S37" s="294">
        <f t="shared" si="1"/>
        <v>54166.666666666664</v>
      </c>
      <c r="T37" s="191"/>
      <c r="U37" s="294">
        <f t="shared" si="8"/>
        <v>156000</v>
      </c>
      <c r="V37" s="294">
        <f t="shared" si="5"/>
        <v>6800</v>
      </c>
      <c r="W37" s="294">
        <f t="shared" si="5"/>
        <v>52000</v>
      </c>
      <c r="X37" s="191"/>
      <c r="Y37" s="266">
        <v>208000</v>
      </c>
      <c r="Z37" s="266">
        <v>52000</v>
      </c>
      <c r="AA37" s="266">
        <v>6800</v>
      </c>
      <c r="AB37" s="266">
        <v>52000</v>
      </c>
    </row>
    <row r="38" spans="2:29" x14ac:dyDescent="0.25">
      <c r="B38" s="191">
        <v>4</v>
      </c>
      <c r="C38" s="191">
        <v>3</v>
      </c>
      <c r="D38" s="191" t="s">
        <v>259</v>
      </c>
      <c r="E38" s="191">
        <v>19175606</v>
      </c>
      <c r="F38" s="191" t="s">
        <v>266</v>
      </c>
      <c r="G38" s="191" t="s">
        <v>267</v>
      </c>
      <c r="H38" s="191" t="s">
        <v>268</v>
      </c>
      <c r="I38" s="191" t="s">
        <v>269</v>
      </c>
      <c r="J38" s="191"/>
      <c r="K38" s="191"/>
      <c r="L38" s="191">
        <v>30</v>
      </c>
      <c r="M38" s="269">
        <v>1300000</v>
      </c>
      <c r="N38" s="294">
        <f t="shared" si="2"/>
        <v>162000</v>
      </c>
      <c r="O38" s="269">
        <v>0</v>
      </c>
      <c r="P38" s="295">
        <f t="shared" ref="P38:P69" si="9">+(L38*(M38+N38)/360)</f>
        <v>121833.33333333333</v>
      </c>
      <c r="Q38" s="294">
        <f t="shared" si="3"/>
        <v>14619.999999999998</v>
      </c>
      <c r="R38" s="295">
        <f t="shared" si="4"/>
        <v>121833.33333333333</v>
      </c>
      <c r="S38" s="294">
        <f t="shared" ref="S38:S69" si="10">+(L38*M38/720)</f>
        <v>54166.666666666664</v>
      </c>
      <c r="T38" s="191"/>
      <c r="U38" s="294">
        <f t="shared" si="8"/>
        <v>156000</v>
      </c>
      <c r="V38" s="294">
        <f t="shared" si="5"/>
        <v>6800</v>
      </c>
      <c r="W38" s="294">
        <f t="shared" si="5"/>
        <v>52000</v>
      </c>
      <c r="X38" s="191"/>
      <c r="Y38" s="266">
        <v>208000</v>
      </c>
      <c r="Z38" s="266">
        <v>52000</v>
      </c>
      <c r="AA38" s="266">
        <v>6800</v>
      </c>
      <c r="AB38" s="266">
        <v>52000</v>
      </c>
    </row>
    <row r="39" spans="2:29" x14ac:dyDescent="0.25">
      <c r="B39" s="191">
        <v>4</v>
      </c>
      <c r="C39" s="191">
        <v>4</v>
      </c>
      <c r="D39" s="191" t="s">
        <v>259</v>
      </c>
      <c r="E39" s="191">
        <v>19175606</v>
      </c>
      <c r="F39" s="191" t="s">
        <v>266</v>
      </c>
      <c r="G39" s="191" t="s">
        <v>267</v>
      </c>
      <c r="H39" s="191" t="s">
        <v>268</v>
      </c>
      <c r="I39" s="191" t="s">
        <v>269</v>
      </c>
      <c r="J39" s="191"/>
      <c r="K39" s="191"/>
      <c r="L39" s="191">
        <v>30</v>
      </c>
      <c r="M39" s="269">
        <v>1600000</v>
      </c>
      <c r="N39" s="294">
        <f t="shared" si="2"/>
        <v>162000</v>
      </c>
      <c r="O39" s="269">
        <v>0</v>
      </c>
      <c r="P39" s="295">
        <f t="shared" si="9"/>
        <v>146833.33333333334</v>
      </c>
      <c r="Q39" s="294">
        <f t="shared" si="3"/>
        <v>17620</v>
      </c>
      <c r="R39" s="295">
        <f t="shared" si="4"/>
        <v>146833.33333333334</v>
      </c>
      <c r="S39" s="294">
        <f t="shared" si="10"/>
        <v>66666.666666666672</v>
      </c>
      <c r="T39" s="191"/>
      <c r="U39" s="294">
        <f t="shared" si="8"/>
        <v>192000</v>
      </c>
      <c r="V39" s="294">
        <f t="shared" si="5"/>
        <v>8400</v>
      </c>
      <c r="W39" s="294">
        <f t="shared" si="5"/>
        <v>64000</v>
      </c>
      <c r="X39" s="191"/>
      <c r="Y39" s="266">
        <v>256000</v>
      </c>
      <c r="Z39" s="266">
        <v>64000</v>
      </c>
      <c r="AA39" s="266">
        <v>8400</v>
      </c>
      <c r="AB39" s="266">
        <v>64000</v>
      </c>
    </row>
    <row r="40" spans="2:29" x14ac:dyDescent="0.25">
      <c r="B40" s="191">
        <v>4</v>
      </c>
      <c r="C40" s="191">
        <v>5</v>
      </c>
      <c r="D40" s="191" t="s">
        <v>259</v>
      </c>
      <c r="E40" s="191">
        <v>19175606</v>
      </c>
      <c r="F40" s="191" t="s">
        <v>266</v>
      </c>
      <c r="G40" s="191" t="s">
        <v>267</v>
      </c>
      <c r="H40" s="191" t="s">
        <v>268</v>
      </c>
      <c r="I40" s="191" t="s">
        <v>269</v>
      </c>
      <c r="J40" s="191"/>
      <c r="K40" s="191"/>
      <c r="L40" s="191">
        <v>30</v>
      </c>
      <c r="M40" s="269">
        <v>1300000</v>
      </c>
      <c r="N40" s="294">
        <f t="shared" si="2"/>
        <v>162000</v>
      </c>
      <c r="O40" s="269">
        <v>0</v>
      </c>
      <c r="P40" s="295">
        <f t="shared" si="9"/>
        <v>121833.33333333333</v>
      </c>
      <c r="Q40" s="294">
        <f t="shared" si="3"/>
        <v>14619.999999999998</v>
      </c>
      <c r="R40" s="295">
        <f t="shared" si="4"/>
        <v>121833.33333333333</v>
      </c>
      <c r="S40" s="294">
        <f t="shared" si="10"/>
        <v>54166.666666666664</v>
      </c>
      <c r="T40" s="191"/>
      <c r="U40" s="294">
        <f t="shared" si="8"/>
        <v>156000</v>
      </c>
      <c r="V40" s="294">
        <f t="shared" si="5"/>
        <v>6800</v>
      </c>
      <c r="W40" s="294">
        <f t="shared" si="5"/>
        <v>52000</v>
      </c>
      <c r="X40" s="191"/>
      <c r="Y40" s="266">
        <v>208000</v>
      </c>
      <c r="Z40" s="266">
        <v>52000</v>
      </c>
      <c r="AA40" s="266">
        <v>6800</v>
      </c>
      <c r="AB40" s="266">
        <v>52000</v>
      </c>
    </row>
    <row r="41" spans="2:29" x14ac:dyDescent="0.25">
      <c r="B41" s="191">
        <v>4</v>
      </c>
      <c r="C41" s="191">
        <v>6</v>
      </c>
      <c r="D41" s="191" t="s">
        <v>259</v>
      </c>
      <c r="E41" s="191">
        <v>19175606</v>
      </c>
      <c r="F41" s="191" t="s">
        <v>266</v>
      </c>
      <c r="G41" s="191" t="s">
        <v>267</v>
      </c>
      <c r="H41" s="191" t="s">
        <v>268</v>
      </c>
      <c r="I41" s="191" t="s">
        <v>269</v>
      </c>
      <c r="J41" s="191"/>
      <c r="K41" s="191"/>
      <c r="L41" s="191">
        <v>30</v>
      </c>
      <c r="M41" s="269">
        <v>2470000</v>
      </c>
      <c r="N41" s="294">
        <f t="shared" si="2"/>
        <v>162000</v>
      </c>
      <c r="O41" s="269">
        <v>0</v>
      </c>
      <c r="P41" s="295">
        <f t="shared" si="9"/>
        <v>219333.33333333334</v>
      </c>
      <c r="Q41" s="294">
        <f t="shared" si="3"/>
        <v>26320</v>
      </c>
      <c r="R41" s="295">
        <f t="shared" si="4"/>
        <v>219333.33333333334</v>
      </c>
      <c r="S41" s="294">
        <f t="shared" si="10"/>
        <v>102916.66666666667</v>
      </c>
      <c r="T41" s="191"/>
      <c r="U41" s="294">
        <v>0</v>
      </c>
      <c r="V41" s="294">
        <f t="shared" si="5"/>
        <v>12900</v>
      </c>
      <c r="W41" s="294">
        <f t="shared" si="5"/>
        <v>98800</v>
      </c>
      <c r="X41" s="191"/>
      <c r="Y41" s="191">
        <v>0</v>
      </c>
      <c r="Z41" s="266">
        <v>98800</v>
      </c>
      <c r="AA41" s="266">
        <v>12900</v>
      </c>
      <c r="AB41" s="266">
        <v>98800</v>
      </c>
    </row>
    <row r="42" spans="2:29" x14ac:dyDescent="0.25">
      <c r="B42" s="191">
        <v>4</v>
      </c>
      <c r="C42" s="191">
        <v>7</v>
      </c>
      <c r="D42" s="191" t="s">
        <v>259</v>
      </c>
      <c r="E42" s="191">
        <v>19175606</v>
      </c>
      <c r="F42" s="191" t="s">
        <v>266</v>
      </c>
      <c r="G42" s="191" t="s">
        <v>267</v>
      </c>
      <c r="H42" s="191" t="s">
        <v>268</v>
      </c>
      <c r="I42" s="191" t="s">
        <v>269</v>
      </c>
      <c r="J42" s="191"/>
      <c r="K42" s="191"/>
      <c r="L42" s="191">
        <v>30</v>
      </c>
      <c r="M42" s="269">
        <v>1300000</v>
      </c>
      <c r="N42" s="294">
        <f t="shared" si="2"/>
        <v>162000</v>
      </c>
      <c r="O42" s="269">
        <v>0</v>
      </c>
      <c r="P42" s="295">
        <f t="shared" si="9"/>
        <v>121833.33333333333</v>
      </c>
      <c r="Q42" s="294">
        <f t="shared" si="3"/>
        <v>14619.999999999998</v>
      </c>
      <c r="R42" s="295">
        <f t="shared" si="4"/>
        <v>121833.33333333333</v>
      </c>
      <c r="S42" s="294">
        <f t="shared" si="10"/>
        <v>54166.666666666664</v>
      </c>
      <c r="T42" s="191"/>
      <c r="U42" s="294">
        <f t="shared" ref="U42:U50" si="11">+M42*12%</f>
        <v>156000</v>
      </c>
      <c r="V42" s="294">
        <f t="shared" si="5"/>
        <v>6800</v>
      </c>
      <c r="W42" s="294">
        <f t="shared" si="5"/>
        <v>52000</v>
      </c>
      <c r="X42" s="191"/>
      <c r="Y42" s="266">
        <v>208000</v>
      </c>
      <c r="Z42" s="266">
        <v>52000</v>
      </c>
      <c r="AA42" s="266">
        <v>6800</v>
      </c>
      <c r="AB42" s="266">
        <v>52000</v>
      </c>
    </row>
    <row r="43" spans="2:29" x14ac:dyDescent="0.25">
      <c r="B43" s="191">
        <v>4</v>
      </c>
      <c r="C43" s="191">
        <v>8</v>
      </c>
      <c r="D43" s="191" t="s">
        <v>259</v>
      </c>
      <c r="E43" s="191">
        <v>19175606</v>
      </c>
      <c r="F43" s="191" t="s">
        <v>266</v>
      </c>
      <c r="G43" s="191" t="s">
        <v>267</v>
      </c>
      <c r="H43" s="191" t="s">
        <v>268</v>
      </c>
      <c r="I43" s="191" t="s">
        <v>269</v>
      </c>
      <c r="J43" s="191"/>
      <c r="K43" s="191"/>
      <c r="L43" s="191">
        <v>30</v>
      </c>
      <c r="M43" s="269">
        <v>1300000</v>
      </c>
      <c r="N43" s="294">
        <f t="shared" si="2"/>
        <v>162000</v>
      </c>
      <c r="O43" s="269">
        <v>0</v>
      </c>
      <c r="P43" s="295">
        <f t="shared" si="9"/>
        <v>121833.33333333333</v>
      </c>
      <c r="Q43" s="294">
        <f t="shared" si="3"/>
        <v>14619.999999999998</v>
      </c>
      <c r="R43" s="295">
        <f t="shared" si="4"/>
        <v>121833.33333333333</v>
      </c>
      <c r="S43" s="294">
        <f t="shared" si="10"/>
        <v>54166.666666666664</v>
      </c>
      <c r="T43" s="191"/>
      <c r="U43" s="294">
        <f t="shared" si="11"/>
        <v>156000</v>
      </c>
      <c r="V43" s="294">
        <f t="shared" si="5"/>
        <v>6800</v>
      </c>
      <c r="W43" s="294">
        <f t="shared" si="5"/>
        <v>52000</v>
      </c>
      <c r="X43" s="191"/>
      <c r="Y43" s="266">
        <v>208000</v>
      </c>
      <c r="Z43" s="266">
        <v>52000</v>
      </c>
      <c r="AA43" s="266">
        <v>6800</v>
      </c>
      <c r="AB43" s="266">
        <v>52000</v>
      </c>
    </row>
    <row r="44" spans="2:29" x14ac:dyDescent="0.25">
      <c r="B44" s="191">
        <v>4</v>
      </c>
      <c r="C44" s="191">
        <v>9</v>
      </c>
      <c r="D44" s="191" t="s">
        <v>259</v>
      </c>
      <c r="E44" s="191">
        <v>19175606</v>
      </c>
      <c r="F44" s="191" t="s">
        <v>266</v>
      </c>
      <c r="G44" s="191" t="s">
        <v>267</v>
      </c>
      <c r="H44" s="191" t="s">
        <v>268</v>
      </c>
      <c r="I44" s="191" t="s">
        <v>269</v>
      </c>
      <c r="J44" s="191"/>
      <c r="K44" s="191"/>
      <c r="L44" s="191">
        <v>30</v>
      </c>
      <c r="M44" s="269">
        <v>2470000</v>
      </c>
      <c r="N44" s="294">
        <f t="shared" si="2"/>
        <v>162000</v>
      </c>
      <c r="O44" s="269">
        <v>0</v>
      </c>
      <c r="P44" s="295">
        <f t="shared" si="9"/>
        <v>219333.33333333334</v>
      </c>
      <c r="Q44" s="294">
        <f t="shared" si="3"/>
        <v>26320</v>
      </c>
      <c r="R44" s="295">
        <f t="shared" si="4"/>
        <v>219333.33333333334</v>
      </c>
      <c r="S44" s="294">
        <f t="shared" si="10"/>
        <v>102916.66666666667</v>
      </c>
      <c r="T44" s="191"/>
      <c r="U44" s="294">
        <f t="shared" si="11"/>
        <v>296400</v>
      </c>
      <c r="V44" s="294">
        <f t="shared" si="5"/>
        <v>172000</v>
      </c>
      <c r="W44" s="294">
        <f t="shared" si="5"/>
        <v>98800</v>
      </c>
      <c r="X44" s="191"/>
      <c r="Y44" s="266">
        <v>395200</v>
      </c>
      <c r="Z44" s="266">
        <v>98800</v>
      </c>
      <c r="AA44" s="266">
        <v>172000</v>
      </c>
      <c r="AB44" s="266">
        <v>98800</v>
      </c>
    </row>
    <row r="45" spans="2:29" x14ac:dyDescent="0.25">
      <c r="B45" s="191">
        <v>4</v>
      </c>
      <c r="C45" s="191">
        <v>10</v>
      </c>
      <c r="D45" s="191" t="s">
        <v>259</v>
      </c>
      <c r="E45" s="191">
        <v>19175606</v>
      </c>
      <c r="F45" s="191" t="s">
        <v>266</v>
      </c>
      <c r="G45" s="191" t="s">
        <v>267</v>
      </c>
      <c r="H45" s="191" t="s">
        <v>268</v>
      </c>
      <c r="I45" s="191" t="s">
        <v>269</v>
      </c>
      <c r="J45" s="191"/>
      <c r="K45" s="191"/>
      <c r="L45" s="191">
        <v>30</v>
      </c>
      <c r="M45" s="269">
        <v>2470000</v>
      </c>
      <c r="N45" s="294">
        <f t="shared" si="2"/>
        <v>162000</v>
      </c>
      <c r="O45" s="269">
        <v>0</v>
      </c>
      <c r="P45" s="295">
        <f t="shared" si="9"/>
        <v>219333.33333333334</v>
      </c>
      <c r="Q45" s="294">
        <f t="shared" si="3"/>
        <v>26320</v>
      </c>
      <c r="R45" s="295">
        <f t="shared" si="4"/>
        <v>219333.33333333334</v>
      </c>
      <c r="S45" s="294">
        <f t="shared" si="10"/>
        <v>102916.66666666667</v>
      </c>
      <c r="T45" s="191"/>
      <c r="U45" s="294">
        <f t="shared" si="11"/>
        <v>296400</v>
      </c>
      <c r="V45" s="294">
        <f t="shared" si="5"/>
        <v>12900</v>
      </c>
      <c r="W45" s="294">
        <f t="shared" si="5"/>
        <v>98800</v>
      </c>
      <c r="X45" s="191"/>
      <c r="Y45" s="266">
        <v>395200</v>
      </c>
      <c r="Z45" s="266">
        <v>98800</v>
      </c>
      <c r="AA45" s="266">
        <v>12900</v>
      </c>
      <c r="AB45" s="266">
        <v>98800</v>
      </c>
      <c r="AC45" s="268">
        <f>SUM(Y36:AB45)</f>
        <v>3886200</v>
      </c>
    </row>
    <row r="46" spans="2:29" x14ac:dyDescent="0.25">
      <c r="B46" s="191">
        <v>5</v>
      </c>
      <c r="C46" s="191">
        <v>1</v>
      </c>
      <c r="D46" s="191" t="s">
        <v>259</v>
      </c>
      <c r="E46" s="191">
        <v>19175606</v>
      </c>
      <c r="F46" s="191" t="s">
        <v>266</v>
      </c>
      <c r="G46" s="191" t="s">
        <v>267</v>
      </c>
      <c r="H46" s="191" t="s">
        <v>268</v>
      </c>
      <c r="I46" s="191" t="s">
        <v>269</v>
      </c>
      <c r="J46" s="191"/>
      <c r="K46" s="191"/>
      <c r="L46" s="191">
        <v>30</v>
      </c>
      <c r="M46" s="269">
        <v>1300000</v>
      </c>
      <c r="N46" s="294">
        <f t="shared" si="2"/>
        <v>162000</v>
      </c>
      <c r="O46" s="269">
        <v>0</v>
      </c>
      <c r="P46" s="295">
        <f t="shared" si="9"/>
        <v>121833.33333333333</v>
      </c>
      <c r="Q46" s="294">
        <f t="shared" si="3"/>
        <v>14619.999999999998</v>
      </c>
      <c r="R46" s="295">
        <f t="shared" si="4"/>
        <v>121833.33333333333</v>
      </c>
      <c r="S46" s="294">
        <f t="shared" si="10"/>
        <v>54166.666666666664</v>
      </c>
      <c r="T46" s="191"/>
      <c r="U46" s="294">
        <f t="shared" si="11"/>
        <v>156000</v>
      </c>
      <c r="V46" s="294">
        <f t="shared" si="5"/>
        <v>6800</v>
      </c>
      <c r="W46" s="294">
        <f t="shared" si="5"/>
        <v>52000</v>
      </c>
      <c r="X46" s="191"/>
      <c r="Y46" s="266">
        <v>208000</v>
      </c>
      <c r="Z46" s="266">
        <v>52000</v>
      </c>
      <c r="AA46" s="266">
        <v>6800</v>
      </c>
      <c r="AB46" s="266">
        <v>52000</v>
      </c>
    </row>
    <row r="47" spans="2:29" x14ac:dyDescent="0.25">
      <c r="B47" s="191">
        <v>5</v>
      </c>
      <c r="C47" s="191">
        <v>2</v>
      </c>
      <c r="D47" s="191" t="s">
        <v>259</v>
      </c>
      <c r="E47" s="191">
        <v>19175606</v>
      </c>
      <c r="F47" s="191" t="s">
        <v>266</v>
      </c>
      <c r="G47" s="191" t="s">
        <v>267</v>
      </c>
      <c r="H47" s="191" t="s">
        <v>268</v>
      </c>
      <c r="I47" s="191" t="s">
        <v>269</v>
      </c>
      <c r="J47" s="191"/>
      <c r="K47" s="191"/>
      <c r="L47" s="191">
        <v>30</v>
      </c>
      <c r="M47" s="269">
        <v>1300000</v>
      </c>
      <c r="N47" s="294">
        <f t="shared" si="2"/>
        <v>162000</v>
      </c>
      <c r="O47" s="269">
        <v>0</v>
      </c>
      <c r="P47" s="295">
        <f t="shared" si="9"/>
        <v>121833.33333333333</v>
      </c>
      <c r="Q47" s="294">
        <f t="shared" si="3"/>
        <v>14619.999999999998</v>
      </c>
      <c r="R47" s="295">
        <f t="shared" si="4"/>
        <v>121833.33333333333</v>
      </c>
      <c r="S47" s="294">
        <f t="shared" si="10"/>
        <v>54166.666666666664</v>
      </c>
      <c r="T47" s="191"/>
      <c r="U47" s="294">
        <f t="shared" si="11"/>
        <v>156000</v>
      </c>
      <c r="V47" s="294">
        <f t="shared" si="5"/>
        <v>6800</v>
      </c>
      <c r="W47" s="294">
        <f t="shared" si="5"/>
        <v>52000</v>
      </c>
      <c r="X47" s="191"/>
      <c r="Y47" s="266">
        <v>208000</v>
      </c>
      <c r="Z47" s="266">
        <v>52000</v>
      </c>
      <c r="AA47" s="266">
        <v>6800</v>
      </c>
      <c r="AB47" s="266">
        <v>52000</v>
      </c>
    </row>
    <row r="48" spans="2:29" x14ac:dyDescent="0.25">
      <c r="B48" s="191">
        <v>5</v>
      </c>
      <c r="C48" s="191">
        <v>3</v>
      </c>
      <c r="D48" s="191" t="s">
        <v>259</v>
      </c>
      <c r="E48" s="191">
        <v>19175606</v>
      </c>
      <c r="F48" s="191" t="s">
        <v>266</v>
      </c>
      <c r="G48" s="191" t="s">
        <v>267</v>
      </c>
      <c r="H48" s="191" t="s">
        <v>268</v>
      </c>
      <c r="I48" s="191" t="s">
        <v>269</v>
      </c>
      <c r="J48" s="191"/>
      <c r="K48" s="191"/>
      <c r="L48" s="191">
        <v>30</v>
      </c>
      <c r="M48" s="269">
        <v>1300000</v>
      </c>
      <c r="N48" s="294">
        <f t="shared" si="2"/>
        <v>162000</v>
      </c>
      <c r="O48" s="269">
        <v>0</v>
      </c>
      <c r="P48" s="295">
        <f t="shared" si="9"/>
        <v>121833.33333333333</v>
      </c>
      <c r="Q48" s="294">
        <f t="shared" si="3"/>
        <v>14619.999999999998</v>
      </c>
      <c r="R48" s="295">
        <f t="shared" si="4"/>
        <v>121833.33333333333</v>
      </c>
      <c r="S48" s="294">
        <f t="shared" si="10"/>
        <v>54166.666666666664</v>
      </c>
      <c r="T48" s="191"/>
      <c r="U48" s="294">
        <f t="shared" si="11"/>
        <v>156000</v>
      </c>
      <c r="V48" s="294">
        <f t="shared" si="5"/>
        <v>6800</v>
      </c>
      <c r="W48" s="294">
        <f t="shared" si="5"/>
        <v>52000</v>
      </c>
      <c r="X48" s="191"/>
      <c r="Y48" s="266">
        <v>208000</v>
      </c>
      <c r="Z48" s="266">
        <v>52000</v>
      </c>
      <c r="AA48" s="266">
        <v>6800</v>
      </c>
      <c r="AB48" s="266">
        <v>52000</v>
      </c>
    </row>
    <row r="49" spans="2:29" x14ac:dyDescent="0.25">
      <c r="B49" s="191">
        <v>5</v>
      </c>
      <c r="C49" s="191">
        <v>4</v>
      </c>
      <c r="D49" s="191" t="s">
        <v>259</v>
      </c>
      <c r="E49" s="191">
        <v>19175606</v>
      </c>
      <c r="F49" s="191" t="s">
        <v>266</v>
      </c>
      <c r="G49" s="191" t="s">
        <v>267</v>
      </c>
      <c r="H49" s="191" t="s">
        <v>268</v>
      </c>
      <c r="I49" s="191" t="s">
        <v>269</v>
      </c>
      <c r="J49" s="191"/>
      <c r="K49" s="191"/>
      <c r="L49" s="191">
        <v>30</v>
      </c>
      <c r="M49" s="269">
        <v>1600000</v>
      </c>
      <c r="N49" s="294">
        <f t="shared" si="2"/>
        <v>162000</v>
      </c>
      <c r="O49" s="269">
        <v>0</v>
      </c>
      <c r="P49" s="295">
        <f t="shared" si="9"/>
        <v>146833.33333333334</v>
      </c>
      <c r="Q49" s="294">
        <f t="shared" si="3"/>
        <v>17620</v>
      </c>
      <c r="R49" s="295">
        <f t="shared" si="4"/>
        <v>146833.33333333334</v>
      </c>
      <c r="S49" s="294">
        <f t="shared" si="10"/>
        <v>66666.666666666672</v>
      </c>
      <c r="T49" s="191"/>
      <c r="U49" s="294">
        <f t="shared" si="11"/>
        <v>192000</v>
      </c>
      <c r="V49" s="294">
        <f t="shared" si="5"/>
        <v>8400</v>
      </c>
      <c r="W49" s="294">
        <f t="shared" si="5"/>
        <v>64000</v>
      </c>
      <c r="X49" s="191"/>
      <c r="Y49" s="266">
        <v>256000</v>
      </c>
      <c r="Z49" s="266">
        <v>64000</v>
      </c>
      <c r="AA49" s="266">
        <v>8400</v>
      </c>
      <c r="AB49" s="266">
        <v>64000</v>
      </c>
    </row>
    <row r="50" spans="2:29" x14ac:dyDescent="0.25">
      <c r="B50" s="191">
        <v>5</v>
      </c>
      <c r="C50" s="191">
        <v>5</v>
      </c>
      <c r="D50" s="191" t="s">
        <v>259</v>
      </c>
      <c r="E50" s="191">
        <v>19175606</v>
      </c>
      <c r="F50" s="191" t="s">
        <v>266</v>
      </c>
      <c r="G50" s="191" t="s">
        <v>267</v>
      </c>
      <c r="H50" s="191" t="s">
        <v>268</v>
      </c>
      <c r="I50" s="191" t="s">
        <v>269</v>
      </c>
      <c r="J50" s="191"/>
      <c r="K50" s="191"/>
      <c r="L50" s="191">
        <v>30</v>
      </c>
      <c r="M50" s="269">
        <v>1300000</v>
      </c>
      <c r="N50" s="294">
        <f t="shared" si="2"/>
        <v>162000</v>
      </c>
      <c r="O50" s="269">
        <v>0</v>
      </c>
      <c r="P50" s="295">
        <f t="shared" si="9"/>
        <v>121833.33333333333</v>
      </c>
      <c r="Q50" s="294">
        <f t="shared" si="3"/>
        <v>14619.999999999998</v>
      </c>
      <c r="R50" s="295">
        <f t="shared" si="4"/>
        <v>121833.33333333333</v>
      </c>
      <c r="S50" s="294">
        <f t="shared" si="10"/>
        <v>54166.666666666664</v>
      </c>
      <c r="T50" s="191"/>
      <c r="U50" s="294">
        <f t="shared" si="11"/>
        <v>156000</v>
      </c>
      <c r="V50" s="294">
        <f t="shared" si="5"/>
        <v>6800</v>
      </c>
      <c r="W50" s="294">
        <f t="shared" si="5"/>
        <v>52000</v>
      </c>
      <c r="X50" s="191"/>
      <c r="Y50" s="266">
        <v>208000</v>
      </c>
      <c r="Z50" s="266">
        <v>52000</v>
      </c>
      <c r="AA50" s="266">
        <v>6800</v>
      </c>
      <c r="AB50" s="266">
        <v>52000</v>
      </c>
    </row>
    <row r="51" spans="2:29" x14ac:dyDescent="0.25">
      <c r="B51" s="191">
        <v>5</v>
      </c>
      <c r="C51" s="191">
        <v>6</v>
      </c>
      <c r="D51" s="191" t="s">
        <v>259</v>
      </c>
      <c r="E51" s="191">
        <v>19175606</v>
      </c>
      <c r="F51" s="191" t="s">
        <v>266</v>
      </c>
      <c r="G51" s="191" t="s">
        <v>267</v>
      </c>
      <c r="H51" s="191" t="s">
        <v>268</v>
      </c>
      <c r="I51" s="191" t="s">
        <v>269</v>
      </c>
      <c r="J51" s="191"/>
      <c r="K51" s="191"/>
      <c r="L51" s="191">
        <v>30</v>
      </c>
      <c r="M51" s="269">
        <v>2470000</v>
      </c>
      <c r="N51" s="294">
        <f t="shared" si="2"/>
        <v>162000</v>
      </c>
      <c r="O51" s="269">
        <v>0</v>
      </c>
      <c r="P51" s="295">
        <f t="shared" si="9"/>
        <v>219333.33333333334</v>
      </c>
      <c r="Q51" s="294">
        <f t="shared" si="3"/>
        <v>26320</v>
      </c>
      <c r="R51" s="295">
        <f t="shared" si="4"/>
        <v>219333.33333333334</v>
      </c>
      <c r="S51" s="294">
        <f t="shared" si="10"/>
        <v>102916.66666666667</v>
      </c>
      <c r="T51" s="191"/>
      <c r="U51" s="294">
        <v>0</v>
      </c>
      <c r="V51" s="294">
        <f t="shared" si="5"/>
        <v>12900</v>
      </c>
      <c r="W51" s="294">
        <f t="shared" si="5"/>
        <v>98800</v>
      </c>
      <c r="X51" s="191"/>
      <c r="Y51" s="191">
        <v>0</v>
      </c>
      <c r="Z51" s="266">
        <v>98800</v>
      </c>
      <c r="AA51" s="266">
        <v>12900</v>
      </c>
      <c r="AB51" s="266">
        <v>98800</v>
      </c>
    </row>
    <row r="52" spans="2:29" x14ac:dyDescent="0.25">
      <c r="B52" s="191">
        <v>5</v>
      </c>
      <c r="C52" s="191">
        <v>7</v>
      </c>
      <c r="D52" s="191" t="s">
        <v>259</v>
      </c>
      <c r="E52" s="191">
        <v>19175606</v>
      </c>
      <c r="F52" s="191" t="s">
        <v>266</v>
      </c>
      <c r="G52" s="191" t="s">
        <v>267</v>
      </c>
      <c r="H52" s="191" t="s">
        <v>268</v>
      </c>
      <c r="I52" s="191" t="s">
        <v>269</v>
      </c>
      <c r="J52" s="191"/>
      <c r="K52" s="191"/>
      <c r="L52" s="191">
        <v>30</v>
      </c>
      <c r="M52" s="269">
        <v>1300000</v>
      </c>
      <c r="N52" s="294">
        <f t="shared" si="2"/>
        <v>162000</v>
      </c>
      <c r="O52" s="269">
        <v>0</v>
      </c>
      <c r="P52" s="295">
        <f t="shared" si="9"/>
        <v>121833.33333333333</v>
      </c>
      <c r="Q52" s="294">
        <f t="shared" si="3"/>
        <v>14619.999999999998</v>
      </c>
      <c r="R52" s="295">
        <f t="shared" si="4"/>
        <v>121833.33333333333</v>
      </c>
      <c r="S52" s="294">
        <f t="shared" si="10"/>
        <v>54166.666666666664</v>
      </c>
      <c r="T52" s="191"/>
      <c r="U52" s="294">
        <f t="shared" ref="U52:U60" si="12">+M52*12%</f>
        <v>156000</v>
      </c>
      <c r="V52" s="294">
        <f t="shared" si="5"/>
        <v>6800</v>
      </c>
      <c r="W52" s="294">
        <f t="shared" si="5"/>
        <v>52000</v>
      </c>
      <c r="X52" s="191"/>
      <c r="Y52" s="266">
        <v>208000</v>
      </c>
      <c r="Z52" s="266">
        <v>52000</v>
      </c>
      <c r="AA52" s="266">
        <v>6800</v>
      </c>
      <c r="AB52" s="266">
        <v>52000</v>
      </c>
    </row>
    <row r="53" spans="2:29" x14ac:dyDescent="0.25">
      <c r="B53" s="191">
        <v>5</v>
      </c>
      <c r="C53" s="191">
        <v>8</v>
      </c>
      <c r="D53" s="191" t="s">
        <v>259</v>
      </c>
      <c r="E53" s="191">
        <v>19175606</v>
      </c>
      <c r="F53" s="191" t="s">
        <v>266</v>
      </c>
      <c r="G53" s="191" t="s">
        <v>267</v>
      </c>
      <c r="H53" s="191" t="s">
        <v>268</v>
      </c>
      <c r="I53" s="191" t="s">
        <v>269</v>
      </c>
      <c r="J53" s="191"/>
      <c r="K53" s="191"/>
      <c r="L53" s="191">
        <v>30</v>
      </c>
      <c r="M53" s="269">
        <v>1300000</v>
      </c>
      <c r="N53" s="294">
        <f t="shared" si="2"/>
        <v>162000</v>
      </c>
      <c r="O53" s="269">
        <v>0</v>
      </c>
      <c r="P53" s="295">
        <f t="shared" si="9"/>
        <v>121833.33333333333</v>
      </c>
      <c r="Q53" s="294">
        <f t="shared" si="3"/>
        <v>14619.999999999998</v>
      </c>
      <c r="R53" s="295">
        <f t="shared" si="4"/>
        <v>121833.33333333333</v>
      </c>
      <c r="S53" s="294">
        <f t="shared" si="10"/>
        <v>54166.666666666664</v>
      </c>
      <c r="T53" s="191"/>
      <c r="U53" s="294">
        <f t="shared" si="12"/>
        <v>156000</v>
      </c>
      <c r="V53" s="294">
        <f t="shared" si="5"/>
        <v>6800</v>
      </c>
      <c r="W53" s="294">
        <f t="shared" si="5"/>
        <v>52000</v>
      </c>
      <c r="X53" s="191"/>
      <c r="Y53" s="266">
        <v>208000</v>
      </c>
      <c r="Z53" s="266">
        <v>52000</v>
      </c>
      <c r="AA53" s="266">
        <v>6800</v>
      </c>
      <c r="AB53" s="266">
        <v>52000</v>
      </c>
    </row>
    <row r="54" spans="2:29" x14ac:dyDescent="0.25">
      <c r="B54" s="191">
        <v>5</v>
      </c>
      <c r="C54" s="191">
        <v>9</v>
      </c>
      <c r="D54" s="191" t="s">
        <v>259</v>
      </c>
      <c r="E54" s="191">
        <v>19175606</v>
      </c>
      <c r="F54" s="191" t="s">
        <v>266</v>
      </c>
      <c r="G54" s="191" t="s">
        <v>267</v>
      </c>
      <c r="H54" s="191" t="s">
        <v>268</v>
      </c>
      <c r="I54" s="191" t="s">
        <v>269</v>
      </c>
      <c r="J54" s="191"/>
      <c r="K54" s="191"/>
      <c r="L54" s="191">
        <v>30</v>
      </c>
      <c r="M54" s="269">
        <v>2470000</v>
      </c>
      <c r="N54" s="294">
        <f t="shared" si="2"/>
        <v>162000</v>
      </c>
      <c r="O54" s="269">
        <v>0</v>
      </c>
      <c r="P54" s="295">
        <f t="shared" si="9"/>
        <v>219333.33333333334</v>
      </c>
      <c r="Q54" s="294">
        <f t="shared" si="3"/>
        <v>26320</v>
      </c>
      <c r="R54" s="295">
        <f t="shared" si="4"/>
        <v>219333.33333333334</v>
      </c>
      <c r="S54" s="294">
        <f t="shared" si="10"/>
        <v>102916.66666666667</v>
      </c>
      <c r="T54" s="191"/>
      <c r="U54" s="294">
        <f t="shared" si="12"/>
        <v>296400</v>
      </c>
      <c r="V54" s="294">
        <f t="shared" si="5"/>
        <v>172000</v>
      </c>
      <c r="W54" s="294">
        <f t="shared" si="5"/>
        <v>98800</v>
      </c>
      <c r="X54" s="191"/>
      <c r="Y54" s="266">
        <v>395200</v>
      </c>
      <c r="Z54" s="266">
        <v>98800</v>
      </c>
      <c r="AA54" s="266">
        <v>172000</v>
      </c>
      <c r="AB54" s="266">
        <v>98800</v>
      </c>
    </row>
    <row r="55" spans="2:29" x14ac:dyDescent="0.25">
      <c r="B55" s="191">
        <v>5</v>
      </c>
      <c r="C55" s="191">
        <v>10</v>
      </c>
      <c r="D55" s="191" t="s">
        <v>259</v>
      </c>
      <c r="E55" s="191">
        <v>19175606</v>
      </c>
      <c r="F55" s="191" t="s">
        <v>266</v>
      </c>
      <c r="G55" s="191" t="s">
        <v>267</v>
      </c>
      <c r="H55" s="191" t="s">
        <v>268</v>
      </c>
      <c r="I55" s="191" t="s">
        <v>269</v>
      </c>
      <c r="J55" s="191"/>
      <c r="K55" s="191"/>
      <c r="L55" s="191">
        <v>30</v>
      </c>
      <c r="M55" s="269">
        <v>2470000</v>
      </c>
      <c r="N55" s="294">
        <f t="shared" si="2"/>
        <v>162000</v>
      </c>
      <c r="O55" s="269">
        <v>0</v>
      </c>
      <c r="P55" s="295">
        <f t="shared" si="9"/>
        <v>219333.33333333334</v>
      </c>
      <c r="Q55" s="294">
        <f t="shared" si="3"/>
        <v>26320</v>
      </c>
      <c r="R55" s="295">
        <f t="shared" si="4"/>
        <v>219333.33333333334</v>
      </c>
      <c r="S55" s="294">
        <f t="shared" si="10"/>
        <v>102916.66666666667</v>
      </c>
      <c r="T55" s="191"/>
      <c r="U55" s="294">
        <f t="shared" si="12"/>
        <v>296400</v>
      </c>
      <c r="V55" s="294">
        <f t="shared" si="5"/>
        <v>12900</v>
      </c>
      <c r="W55" s="294">
        <f t="shared" si="5"/>
        <v>98800</v>
      </c>
      <c r="X55" s="191"/>
      <c r="Y55" s="266">
        <v>395200</v>
      </c>
      <c r="Z55" s="266">
        <v>98800</v>
      </c>
      <c r="AA55" s="266">
        <v>12900</v>
      </c>
      <c r="AB55" s="266">
        <v>98800</v>
      </c>
      <c r="AC55" s="268">
        <f>SUM(Y46:AB55)</f>
        <v>3886200</v>
      </c>
    </row>
    <row r="56" spans="2:29" x14ac:dyDescent="0.25">
      <c r="B56" s="191">
        <v>6</v>
      </c>
      <c r="C56" s="191">
        <v>1</v>
      </c>
      <c r="D56" s="191" t="s">
        <v>259</v>
      </c>
      <c r="E56" s="191">
        <v>19175606</v>
      </c>
      <c r="F56" s="191" t="s">
        <v>266</v>
      </c>
      <c r="G56" s="191" t="s">
        <v>267</v>
      </c>
      <c r="H56" s="191" t="s">
        <v>268</v>
      </c>
      <c r="I56" s="191" t="s">
        <v>269</v>
      </c>
      <c r="J56" s="191"/>
      <c r="K56" s="191"/>
      <c r="L56" s="191">
        <v>30</v>
      </c>
      <c r="M56" s="269">
        <v>1300000</v>
      </c>
      <c r="N56" s="294">
        <f t="shared" si="2"/>
        <v>162000</v>
      </c>
      <c r="O56" s="269">
        <v>0</v>
      </c>
      <c r="P56" s="295">
        <f t="shared" si="9"/>
        <v>121833.33333333333</v>
      </c>
      <c r="Q56" s="294">
        <f t="shared" si="3"/>
        <v>14619.999999999998</v>
      </c>
      <c r="R56" s="295">
        <f t="shared" si="4"/>
        <v>121833.33333333333</v>
      </c>
      <c r="S56" s="294">
        <f t="shared" si="10"/>
        <v>54166.666666666664</v>
      </c>
      <c r="T56" s="191"/>
      <c r="U56" s="294">
        <f t="shared" si="12"/>
        <v>156000</v>
      </c>
      <c r="V56" s="294">
        <f t="shared" si="5"/>
        <v>6800</v>
      </c>
      <c r="W56" s="294">
        <f t="shared" si="5"/>
        <v>52000</v>
      </c>
      <c r="X56" s="191"/>
      <c r="Y56" s="266">
        <v>208000</v>
      </c>
      <c r="Z56" s="266">
        <v>52000</v>
      </c>
      <c r="AA56" s="266">
        <v>6800</v>
      </c>
      <c r="AB56" s="266">
        <v>52000</v>
      </c>
    </row>
    <row r="57" spans="2:29" x14ac:dyDescent="0.25">
      <c r="B57" s="191">
        <v>6</v>
      </c>
      <c r="C57" s="191">
        <v>2</v>
      </c>
      <c r="D57" s="191" t="s">
        <v>259</v>
      </c>
      <c r="E57" s="191">
        <v>19175606</v>
      </c>
      <c r="F57" s="191" t="s">
        <v>266</v>
      </c>
      <c r="G57" s="191" t="s">
        <v>267</v>
      </c>
      <c r="H57" s="191" t="s">
        <v>268</v>
      </c>
      <c r="I57" s="191" t="s">
        <v>269</v>
      </c>
      <c r="J57" s="191"/>
      <c r="K57" s="191"/>
      <c r="L57" s="191">
        <v>30</v>
      </c>
      <c r="M57" s="269">
        <v>1300000</v>
      </c>
      <c r="N57" s="294">
        <f t="shared" si="2"/>
        <v>162000</v>
      </c>
      <c r="O57" s="269">
        <v>0</v>
      </c>
      <c r="P57" s="295">
        <f t="shared" si="9"/>
        <v>121833.33333333333</v>
      </c>
      <c r="Q57" s="294">
        <f t="shared" si="3"/>
        <v>14619.999999999998</v>
      </c>
      <c r="R57" s="295">
        <f t="shared" si="4"/>
        <v>121833.33333333333</v>
      </c>
      <c r="S57" s="294">
        <f t="shared" si="10"/>
        <v>54166.666666666664</v>
      </c>
      <c r="T57" s="191"/>
      <c r="U57" s="294">
        <f t="shared" si="12"/>
        <v>156000</v>
      </c>
      <c r="V57" s="294">
        <f t="shared" si="5"/>
        <v>6800</v>
      </c>
      <c r="W57" s="294">
        <f t="shared" si="5"/>
        <v>52000</v>
      </c>
      <c r="X57" s="191"/>
      <c r="Y57" s="266">
        <v>208000</v>
      </c>
      <c r="Z57" s="266">
        <v>52000</v>
      </c>
      <c r="AA57" s="266">
        <v>6800</v>
      </c>
      <c r="AB57" s="266">
        <v>52000</v>
      </c>
    </row>
    <row r="58" spans="2:29" x14ac:dyDescent="0.25">
      <c r="B58" s="191">
        <v>6</v>
      </c>
      <c r="C58" s="191">
        <v>3</v>
      </c>
      <c r="D58" s="191" t="s">
        <v>259</v>
      </c>
      <c r="E58" s="191">
        <v>19175606</v>
      </c>
      <c r="F58" s="191" t="s">
        <v>266</v>
      </c>
      <c r="G58" s="191" t="s">
        <v>267</v>
      </c>
      <c r="H58" s="191" t="s">
        <v>268</v>
      </c>
      <c r="I58" s="191" t="s">
        <v>269</v>
      </c>
      <c r="J58" s="191"/>
      <c r="K58" s="191"/>
      <c r="L58" s="191">
        <v>30</v>
      </c>
      <c r="M58" s="269">
        <v>1300000</v>
      </c>
      <c r="N58" s="294">
        <f t="shared" si="2"/>
        <v>162000</v>
      </c>
      <c r="O58" s="269">
        <v>0</v>
      </c>
      <c r="P58" s="295">
        <f t="shared" si="9"/>
        <v>121833.33333333333</v>
      </c>
      <c r="Q58" s="294">
        <f t="shared" si="3"/>
        <v>14619.999999999998</v>
      </c>
      <c r="R58" s="295">
        <f t="shared" si="4"/>
        <v>121833.33333333333</v>
      </c>
      <c r="S58" s="294">
        <f t="shared" si="10"/>
        <v>54166.666666666664</v>
      </c>
      <c r="T58" s="191"/>
      <c r="U58" s="294">
        <f t="shared" si="12"/>
        <v>156000</v>
      </c>
      <c r="V58" s="294">
        <f t="shared" si="5"/>
        <v>6800</v>
      </c>
      <c r="W58" s="294">
        <f t="shared" si="5"/>
        <v>52000</v>
      </c>
      <c r="X58" s="191"/>
      <c r="Y58" s="266">
        <v>208000</v>
      </c>
      <c r="Z58" s="266">
        <v>52000</v>
      </c>
      <c r="AA58" s="266">
        <v>6800</v>
      </c>
      <c r="AB58" s="266">
        <v>52000</v>
      </c>
    </row>
    <row r="59" spans="2:29" x14ac:dyDescent="0.25">
      <c r="B59" s="191">
        <v>6</v>
      </c>
      <c r="C59" s="191">
        <v>4</v>
      </c>
      <c r="D59" s="191" t="s">
        <v>259</v>
      </c>
      <c r="E59" s="191">
        <v>19175606</v>
      </c>
      <c r="F59" s="191" t="s">
        <v>266</v>
      </c>
      <c r="G59" s="191" t="s">
        <v>267</v>
      </c>
      <c r="H59" s="191" t="s">
        <v>268</v>
      </c>
      <c r="I59" s="191" t="s">
        <v>269</v>
      </c>
      <c r="J59" s="191"/>
      <c r="K59" s="191"/>
      <c r="L59" s="191">
        <v>30</v>
      </c>
      <c r="M59" s="269">
        <v>1600000</v>
      </c>
      <c r="N59" s="294">
        <f t="shared" si="2"/>
        <v>162000</v>
      </c>
      <c r="O59" s="269">
        <v>0</v>
      </c>
      <c r="P59" s="295">
        <f t="shared" si="9"/>
        <v>146833.33333333334</v>
      </c>
      <c r="Q59" s="294">
        <f t="shared" si="3"/>
        <v>17620</v>
      </c>
      <c r="R59" s="295">
        <f t="shared" si="4"/>
        <v>146833.33333333334</v>
      </c>
      <c r="S59" s="294">
        <f t="shared" si="10"/>
        <v>66666.666666666672</v>
      </c>
      <c r="T59" s="191"/>
      <c r="U59" s="294">
        <f t="shared" si="12"/>
        <v>192000</v>
      </c>
      <c r="V59" s="294">
        <f t="shared" si="5"/>
        <v>8400</v>
      </c>
      <c r="W59" s="294">
        <f t="shared" si="5"/>
        <v>64000</v>
      </c>
      <c r="X59" s="191"/>
      <c r="Y59" s="266">
        <v>256000</v>
      </c>
      <c r="Z59" s="266">
        <v>64000</v>
      </c>
      <c r="AA59" s="266">
        <v>8400</v>
      </c>
      <c r="AB59" s="266">
        <v>64000</v>
      </c>
    </row>
    <row r="60" spans="2:29" x14ac:dyDescent="0.25">
      <c r="B60" s="191">
        <v>6</v>
      </c>
      <c r="C60" s="191">
        <v>5</v>
      </c>
      <c r="D60" s="191" t="s">
        <v>259</v>
      </c>
      <c r="E60" s="191">
        <v>19175606</v>
      </c>
      <c r="F60" s="191" t="s">
        <v>266</v>
      </c>
      <c r="G60" s="191" t="s">
        <v>267</v>
      </c>
      <c r="H60" s="191" t="s">
        <v>268</v>
      </c>
      <c r="I60" s="191" t="s">
        <v>269</v>
      </c>
      <c r="J60" s="191"/>
      <c r="K60" s="191"/>
      <c r="L60" s="191">
        <v>30</v>
      </c>
      <c r="M60" s="269">
        <v>1300000</v>
      </c>
      <c r="N60" s="294">
        <f t="shared" si="2"/>
        <v>162000</v>
      </c>
      <c r="O60" s="269">
        <v>0</v>
      </c>
      <c r="P60" s="295">
        <f t="shared" si="9"/>
        <v>121833.33333333333</v>
      </c>
      <c r="Q60" s="294">
        <f t="shared" si="3"/>
        <v>14619.999999999998</v>
      </c>
      <c r="R60" s="295">
        <f t="shared" si="4"/>
        <v>121833.33333333333</v>
      </c>
      <c r="S60" s="294">
        <f t="shared" si="10"/>
        <v>54166.666666666664</v>
      </c>
      <c r="T60" s="191"/>
      <c r="U60" s="294">
        <f t="shared" si="12"/>
        <v>156000</v>
      </c>
      <c r="V60" s="294">
        <f t="shared" si="5"/>
        <v>6800</v>
      </c>
      <c r="W60" s="294">
        <f t="shared" si="5"/>
        <v>52000</v>
      </c>
      <c r="X60" s="191"/>
      <c r="Y60" s="266">
        <v>208000</v>
      </c>
      <c r="Z60" s="266">
        <v>52000</v>
      </c>
      <c r="AA60" s="266">
        <v>6800</v>
      </c>
      <c r="AB60" s="266">
        <v>52000</v>
      </c>
    </row>
    <row r="61" spans="2:29" x14ac:dyDescent="0.25">
      <c r="B61" s="191">
        <v>6</v>
      </c>
      <c r="C61" s="191">
        <v>6</v>
      </c>
      <c r="D61" s="191" t="s">
        <v>259</v>
      </c>
      <c r="E61" s="191">
        <v>19175606</v>
      </c>
      <c r="F61" s="191" t="s">
        <v>266</v>
      </c>
      <c r="G61" s="191" t="s">
        <v>267</v>
      </c>
      <c r="H61" s="191" t="s">
        <v>268</v>
      </c>
      <c r="I61" s="191" t="s">
        <v>269</v>
      </c>
      <c r="J61" s="191"/>
      <c r="K61" s="191"/>
      <c r="L61" s="191">
        <v>30</v>
      </c>
      <c r="M61" s="269">
        <v>2470000</v>
      </c>
      <c r="N61" s="294">
        <f t="shared" si="2"/>
        <v>162000</v>
      </c>
      <c r="O61" s="269">
        <v>0</v>
      </c>
      <c r="P61" s="295">
        <f t="shared" si="9"/>
        <v>219333.33333333334</v>
      </c>
      <c r="Q61" s="294">
        <f t="shared" si="3"/>
        <v>26320</v>
      </c>
      <c r="R61" s="295">
        <f t="shared" si="4"/>
        <v>219333.33333333334</v>
      </c>
      <c r="S61" s="294">
        <f t="shared" si="10"/>
        <v>102916.66666666667</v>
      </c>
      <c r="T61" s="191"/>
      <c r="U61" s="294">
        <v>0</v>
      </c>
      <c r="V61" s="294">
        <f t="shared" ref="V61:W114" si="13">+AA61</f>
        <v>12900</v>
      </c>
      <c r="W61" s="294">
        <f t="shared" si="13"/>
        <v>98800</v>
      </c>
      <c r="X61" s="191"/>
      <c r="Y61" s="191">
        <v>0</v>
      </c>
      <c r="Z61" s="266">
        <v>98800</v>
      </c>
      <c r="AA61" s="266">
        <v>12900</v>
      </c>
      <c r="AB61" s="266">
        <v>98800</v>
      </c>
    </row>
    <row r="62" spans="2:29" x14ac:dyDescent="0.25">
      <c r="B62" s="191">
        <v>6</v>
      </c>
      <c r="C62" s="191">
        <v>7</v>
      </c>
      <c r="D62" s="191" t="s">
        <v>259</v>
      </c>
      <c r="E62" s="191">
        <v>19175606</v>
      </c>
      <c r="F62" s="191" t="s">
        <v>266</v>
      </c>
      <c r="G62" s="191" t="s">
        <v>267</v>
      </c>
      <c r="H62" s="191" t="s">
        <v>268</v>
      </c>
      <c r="I62" s="191" t="s">
        <v>269</v>
      </c>
      <c r="J62" s="191"/>
      <c r="K62" s="191"/>
      <c r="L62" s="191">
        <v>30</v>
      </c>
      <c r="M62" s="269">
        <v>1300000</v>
      </c>
      <c r="N62" s="294">
        <f t="shared" si="2"/>
        <v>162000</v>
      </c>
      <c r="O62" s="269">
        <v>0</v>
      </c>
      <c r="P62" s="295">
        <f t="shared" si="9"/>
        <v>121833.33333333333</v>
      </c>
      <c r="Q62" s="294">
        <f t="shared" si="3"/>
        <v>14619.999999999998</v>
      </c>
      <c r="R62" s="295">
        <f t="shared" si="4"/>
        <v>121833.33333333333</v>
      </c>
      <c r="S62" s="294">
        <f t="shared" si="10"/>
        <v>54166.666666666664</v>
      </c>
      <c r="T62" s="191"/>
      <c r="U62" s="294">
        <f t="shared" ref="U62:U70" si="14">+M62*12%</f>
        <v>156000</v>
      </c>
      <c r="V62" s="294">
        <f t="shared" si="13"/>
        <v>6800</v>
      </c>
      <c r="W62" s="294">
        <f t="shared" si="13"/>
        <v>52000</v>
      </c>
      <c r="X62" s="191"/>
      <c r="Y62" s="266">
        <v>208000</v>
      </c>
      <c r="Z62" s="266">
        <v>52000</v>
      </c>
      <c r="AA62" s="266">
        <v>6800</v>
      </c>
      <c r="AB62" s="266">
        <v>52000</v>
      </c>
    </row>
    <row r="63" spans="2:29" x14ac:dyDescent="0.25">
      <c r="B63" s="191">
        <v>6</v>
      </c>
      <c r="C63" s="191">
        <v>8</v>
      </c>
      <c r="D63" s="191" t="s">
        <v>259</v>
      </c>
      <c r="E63" s="191">
        <v>19175606</v>
      </c>
      <c r="F63" s="191" t="s">
        <v>266</v>
      </c>
      <c r="G63" s="191" t="s">
        <v>267</v>
      </c>
      <c r="H63" s="191" t="s">
        <v>268</v>
      </c>
      <c r="I63" s="191" t="s">
        <v>269</v>
      </c>
      <c r="J63" s="191"/>
      <c r="K63" s="191"/>
      <c r="L63" s="191">
        <v>30</v>
      </c>
      <c r="M63" s="269">
        <v>1300000</v>
      </c>
      <c r="N63" s="294">
        <f t="shared" si="2"/>
        <v>162000</v>
      </c>
      <c r="O63" s="269">
        <v>0</v>
      </c>
      <c r="P63" s="295">
        <f t="shared" si="9"/>
        <v>121833.33333333333</v>
      </c>
      <c r="Q63" s="294">
        <f t="shared" si="3"/>
        <v>14619.999999999998</v>
      </c>
      <c r="R63" s="295">
        <f t="shared" si="4"/>
        <v>121833.33333333333</v>
      </c>
      <c r="S63" s="294">
        <f t="shared" si="10"/>
        <v>54166.666666666664</v>
      </c>
      <c r="T63" s="191"/>
      <c r="U63" s="294">
        <f t="shared" si="14"/>
        <v>156000</v>
      </c>
      <c r="V63" s="294">
        <f t="shared" si="13"/>
        <v>6800</v>
      </c>
      <c r="W63" s="294">
        <f t="shared" si="13"/>
        <v>52000</v>
      </c>
      <c r="X63" s="191"/>
      <c r="Y63" s="266">
        <v>208000</v>
      </c>
      <c r="Z63" s="266">
        <v>52000</v>
      </c>
      <c r="AA63" s="266">
        <v>6800</v>
      </c>
      <c r="AB63" s="266">
        <v>52000</v>
      </c>
    </row>
    <row r="64" spans="2:29" x14ac:dyDescent="0.25">
      <c r="B64" s="191">
        <v>6</v>
      </c>
      <c r="C64" s="191">
        <v>9</v>
      </c>
      <c r="D64" s="191" t="s">
        <v>259</v>
      </c>
      <c r="E64" s="191">
        <v>19175606</v>
      </c>
      <c r="F64" s="191" t="s">
        <v>266</v>
      </c>
      <c r="G64" s="191" t="s">
        <v>267</v>
      </c>
      <c r="H64" s="191" t="s">
        <v>268</v>
      </c>
      <c r="I64" s="191" t="s">
        <v>269</v>
      </c>
      <c r="J64" s="191"/>
      <c r="K64" s="191"/>
      <c r="L64" s="191">
        <v>30</v>
      </c>
      <c r="M64" s="269">
        <v>2470000</v>
      </c>
      <c r="N64" s="294">
        <f t="shared" si="2"/>
        <v>162000</v>
      </c>
      <c r="O64" s="269">
        <v>0</v>
      </c>
      <c r="P64" s="295">
        <f t="shared" si="9"/>
        <v>219333.33333333334</v>
      </c>
      <c r="Q64" s="294">
        <f t="shared" si="3"/>
        <v>26320</v>
      </c>
      <c r="R64" s="295">
        <f t="shared" si="4"/>
        <v>219333.33333333334</v>
      </c>
      <c r="S64" s="294">
        <f t="shared" si="10"/>
        <v>102916.66666666667</v>
      </c>
      <c r="T64" s="191"/>
      <c r="U64" s="294">
        <f t="shared" si="14"/>
        <v>296400</v>
      </c>
      <c r="V64" s="294">
        <f t="shared" si="13"/>
        <v>172000</v>
      </c>
      <c r="W64" s="294">
        <f t="shared" si="13"/>
        <v>98800</v>
      </c>
      <c r="X64" s="191"/>
      <c r="Y64" s="266">
        <v>395200</v>
      </c>
      <c r="Z64" s="266">
        <v>98800</v>
      </c>
      <c r="AA64" s="266">
        <v>172000</v>
      </c>
      <c r="AB64" s="266">
        <v>98800</v>
      </c>
    </row>
    <row r="65" spans="2:29" x14ac:dyDescent="0.25">
      <c r="B65" s="191">
        <v>6</v>
      </c>
      <c r="C65" s="191">
        <v>10</v>
      </c>
      <c r="D65" s="191" t="s">
        <v>259</v>
      </c>
      <c r="E65" s="191">
        <v>19175606</v>
      </c>
      <c r="F65" s="191" t="s">
        <v>266</v>
      </c>
      <c r="G65" s="191" t="s">
        <v>267</v>
      </c>
      <c r="H65" s="191" t="s">
        <v>268</v>
      </c>
      <c r="I65" s="191" t="s">
        <v>269</v>
      </c>
      <c r="J65" s="191"/>
      <c r="K65" s="191"/>
      <c r="L65" s="191">
        <v>30</v>
      </c>
      <c r="M65" s="269">
        <v>2470000</v>
      </c>
      <c r="N65" s="294">
        <f t="shared" si="2"/>
        <v>162000</v>
      </c>
      <c r="O65" s="269">
        <v>0</v>
      </c>
      <c r="P65" s="295">
        <f t="shared" si="9"/>
        <v>219333.33333333334</v>
      </c>
      <c r="Q65" s="294">
        <f t="shared" si="3"/>
        <v>26320</v>
      </c>
      <c r="R65" s="295">
        <f t="shared" si="4"/>
        <v>219333.33333333334</v>
      </c>
      <c r="S65" s="294">
        <f t="shared" si="10"/>
        <v>102916.66666666667</v>
      </c>
      <c r="T65" s="191"/>
      <c r="U65" s="294">
        <f t="shared" si="14"/>
        <v>296400</v>
      </c>
      <c r="V65" s="294">
        <f t="shared" si="13"/>
        <v>12900</v>
      </c>
      <c r="W65" s="294">
        <f t="shared" si="13"/>
        <v>98800</v>
      </c>
      <c r="X65" s="191"/>
      <c r="Y65" s="266">
        <v>395200</v>
      </c>
      <c r="Z65" s="266">
        <v>98800</v>
      </c>
      <c r="AA65" s="266">
        <v>12900</v>
      </c>
      <c r="AB65" s="266">
        <v>98800</v>
      </c>
      <c r="AC65" s="268">
        <f>SUM(Y56:AB65)</f>
        <v>3886200</v>
      </c>
    </row>
    <row r="66" spans="2:29" x14ac:dyDescent="0.25">
      <c r="B66" s="191">
        <v>7</v>
      </c>
      <c r="C66" s="191">
        <v>1</v>
      </c>
      <c r="D66" s="191" t="s">
        <v>259</v>
      </c>
      <c r="E66" s="191">
        <v>19175606</v>
      </c>
      <c r="F66" s="191" t="s">
        <v>266</v>
      </c>
      <c r="G66" s="191" t="s">
        <v>267</v>
      </c>
      <c r="H66" s="191" t="s">
        <v>268</v>
      </c>
      <c r="I66" s="191" t="s">
        <v>269</v>
      </c>
      <c r="J66" s="191"/>
      <c r="K66" s="191"/>
      <c r="L66" s="191">
        <v>30</v>
      </c>
      <c r="M66" s="269">
        <v>1300000</v>
      </c>
      <c r="N66" s="294">
        <f t="shared" si="2"/>
        <v>162000</v>
      </c>
      <c r="O66" s="269">
        <v>0</v>
      </c>
      <c r="P66" s="295">
        <f t="shared" si="9"/>
        <v>121833.33333333333</v>
      </c>
      <c r="Q66" s="294">
        <f t="shared" si="3"/>
        <v>14619.999999999998</v>
      </c>
      <c r="R66" s="295">
        <f t="shared" si="4"/>
        <v>121833.33333333333</v>
      </c>
      <c r="S66" s="294">
        <f t="shared" si="10"/>
        <v>54166.666666666664</v>
      </c>
      <c r="T66" s="191"/>
      <c r="U66" s="294">
        <f t="shared" si="14"/>
        <v>156000</v>
      </c>
      <c r="V66" s="294">
        <f t="shared" si="13"/>
        <v>6800</v>
      </c>
      <c r="W66" s="294">
        <f t="shared" si="13"/>
        <v>52000</v>
      </c>
      <c r="X66" s="191"/>
      <c r="Y66" s="266">
        <v>208000</v>
      </c>
      <c r="Z66" s="266">
        <v>52000</v>
      </c>
      <c r="AA66" s="266">
        <v>6800</v>
      </c>
      <c r="AB66" s="266">
        <v>52000</v>
      </c>
    </row>
    <row r="67" spans="2:29" x14ac:dyDescent="0.25">
      <c r="B67" s="191">
        <v>7</v>
      </c>
      <c r="C67" s="191">
        <v>2</v>
      </c>
      <c r="D67" s="191" t="s">
        <v>259</v>
      </c>
      <c r="E67" s="191">
        <v>19175606</v>
      </c>
      <c r="F67" s="191" t="s">
        <v>266</v>
      </c>
      <c r="G67" s="191" t="s">
        <v>267</v>
      </c>
      <c r="H67" s="191" t="s">
        <v>268</v>
      </c>
      <c r="I67" s="191" t="s">
        <v>269</v>
      </c>
      <c r="J67" s="191"/>
      <c r="K67" s="191"/>
      <c r="L67" s="191">
        <v>30</v>
      </c>
      <c r="M67" s="269">
        <v>1300000</v>
      </c>
      <c r="N67" s="294">
        <f t="shared" si="2"/>
        <v>162000</v>
      </c>
      <c r="O67" s="269">
        <v>0</v>
      </c>
      <c r="P67" s="295">
        <f t="shared" si="9"/>
        <v>121833.33333333333</v>
      </c>
      <c r="Q67" s="294">
        <f t="shared" si="3"/>
        <v>14619.999999999998</v>
      </c>
      <c r="R67" s="295">
        <f t="shared" si="4"/>
        <v>121833.33333333333</v>
      </c>
      <c r="S67" s="294">
        <f t="shared" si="10"/>
        <v>54166.666666666664</v>
      </c>
      <c r="T67" s="191"/>
      <c r="U67" s="294">
        <f t="shared" si="14"/>
        <v>156000</v>
      </c>
      <c r="V67" s="294">
        <f t="shared" si="13"/>
        <v>6800</v>
      </c>
      <c r="W67" s="294">
        <f t="shared" si="13"/>
        <v>52000</v>
      </c>
      <c r="X67" s="191"/>
      <c r="Y67" s="266">
        <v>208000</v>
      </c>
      <c r="Z67" s="266">
        <v>52000</v>
      </c>
      <c r="AA67" s="266">
        <v>6800</v>
      </c>
      <c r="AB67" s="266">
        <v>52000</v>
      </c>
    </row>
    <row r="68" spans="2:29" x14ac:dyDescent="0.25">
      <c r="B68" s="191">
        <v>7</v>
      </c>
      <c r="C68" s="191">
        <v>3</v>
      </c>
      <c r="D68" s="191" t="s">
        <v>259</v>
      </c>
      <c r="E68" s="191">
        <v>19175606</v>
      </c>
      <c r="F68" s="191" t="s">
        <v>266</v>
      </c>
      <c r="G68" s="191" t="s">
        <v>267</v>
      </c>
      <c r="H68" s="191" t="s">
        <v>268</v>
      </c>
      <c r="I68" s="191" t="s">
        <v>269</v>
      </c>
      <c r="J68" s="191"/>
      <c r="K68" s="191"/>
      <c r="L68" s="191">
        <v>30</v>
      </c>
      <c r="M68" s="269">
        <v>1300000</v>
      </c>
      <c r="N68" s="294">
        <f t="shared" si="2"/>
        <v>162000</v>
      </c>
      <c r="O68" s="269">
        <v>0</v>
      </c>
      <c r="P68" s="295">
        <f t="shared" si="9"/>
        <v>121833.33333333333</v>
      </c>
      <c r="Q68" s="294">
        <f t="shared" si="3"/>
        <v>14619.999999999998</v>
      </c>
      <c r="R68" s="295">
        <f t="shared" si="4"/>
        <v>121833.33333333333</v>
      </c>
      <c r="S68" s="294">
        <f t="shared" si="10"/>
        <v>54166.666666666664</v>
      </c>
      <c r="T68" s="191"/>
      <c r="U68" s="294">
        <f t="shared" si="14"/>
        <v>156000</v>
      </c>
      <c r="V68" s="294">
        <f t="shared" si="13"/>
        <v>6800</v>
      </c>
      <c r="W68" s="294">
        <f t="shared" si="13"/>
        <v>52000</v>
      </c>
      <c r="X68" s="191"/>
      <c r="Y68" s="266">
        <v>208000</v>
      </c>
      <c r="Z68" s="266">
        <v>52000</v>
      </c>
      <c r="AA68" s="266">
        <v>6800</v>
      </c>
      <c r="AB68" s="266">
        <v>52000</v>
      </c>
    </row>
    <row r="69" spans="2:29" x14ac:dyDescent="0.25">
      <c r="B69" s="191">
        <v>7</v>
      </c>
      <c r="C69" s="191">
        <v>4</v>
      </c>
      <c r="D69" s="191" t="s">
        <v>259</v>
      </c>
      <c r="E69" s="191">
        <v>19175606</v>
      </c>
      <c r="F69" s="191" t="s">
        <v>266</v>
      </c>
      <c r="G69" s="191" t="s">
        <v>267</v>
      </c>
      <c r="H69" s="191" t="s">
        <v>268</v>
      </c>
      <c r="I69" s="191" t="s">
        <v>269</v>
      </c>
      <c r="J69" s="191"/>
      <c r="K69" s="191"/>
      <c r="L69" s="191">
        <v>30</v>
      </c>
      <c r="M69" s="269">
        <v>1600000</v>
      </c>
      <c r="N69" s="294">
        <f t="shared" si="2"/>
        <v>162000</v>
      </c>
      <c r="O69" s="269">
        <v>0</v>
      </c>
      <c r="P69" s="295">
        <f t="shared" si="9"/>
        <v>146833.33333333334</v>
      </c>
      <c r="Q69" s="294">
        <f t="shared" si="3"/>
        <v>17620</v>
      </c>
      <c r="R69" s="295">
        <f t="shared" si="4"/>
        <v>146833.33333333334</v>
      </c>
      <c r="S69" s="294">
        <f t="shared" si="10"/>
        <v>66666.666666666672</v>
      </c>
      <c r="T69" s="191"/>
      <c r="U69" s="294">
        <f t="shared" si="14"/>
        <v>192000</v>
      </c>
      <c r="V69" s="294">
        <f t="shared" si="13"/>
        <v>8400</v>
      </c>
      <c r="W69" s="294">
        <f t="shared" si="13"/>
        <v>64000</v>
      </c>
      <c r="X69" s="191"/>
      <c r="Y69" s="266">
        <v>256000</v>
      </c>
      <c r="Z69" s="266">
        <v>64000</v>
      </c>
      <c r="AA69" s="266">
        <v>8400</v>
      </c>
      <c r="AB69" s="266">
        <v>64000</v>
      </c>
    </row>
    <row r="70" spans="2:29" x14ac:dyDescent="0.25">
      <c r="B70" s="191">
        <v>7</v>
      </c>
      <c r="C70" s="191">
        <v>5</v>
      </c>
      <c r="D70" s="191" t="s">
        <v>259</v>
      </c>
      <c r="E70" s="191">
        <v>19175606</v>
      </c>
      <c r="F70" s="191" t="s">
        <v>266</v>
      </c>
      <c r="G70" s="191" t="s">
        <v>267</v>
      </c>
      <c r="H70" s="191" t="s">
        <v>268</v>
      </c>
      <c r="I70" s="191" t="s">
        <v>269</v>
      </c>
      <c r="J70" s="191"/>
      <c r="K70" s="191"/>
      <c r="L70" s="191">
        <v>30</v>
      </c>
      <c r="M70" s="269">
        <v>1300000</v>
      </c>
      <c r="N70" s="294">
        <f t="shared" si="2"/>
        <v>162000</v>
      </c>
      <c r="O70" s="269">
        <v>0</v>
      </c>
      <c r="P70" s="295">
        <f t="shared" ref="P70:P101" si="15">+(L70*(M70+N70)/360)</f>
        <v>121833.33333333333</v>
      </c>
      <c r="Q70" s="294">
        <f t="shared" si="3"/>
        <v>14619.999999999998</v>
      </c>
      <c r="R70" s="295">
        <f t="shared" si="4"/>
        <v>121833.33333333333</v>
      </c>
      <c r="S70" s="294">
        <f t="shared" ref="S70:S101" si="16">+(L70*M70/720)</f>
        <v>54166.666666666664</v>
      </c>
      <c r="T70" s="191"/>
      <c r="U70" s="294">
        <f t="shared" si="14"/>
        <v>156000</v>
      </c>
      <c r="V70" s="294">
        <f t="shared" si="13"/>
        <v>6800</v>
      </c>
      <c r="W70" s="294">
        <f t="shared" si="13"/>
        <v>52000</v>
      </c>
      <c r="X70" s="191"/>
      <c r="Y70" s="266">
        <v>208000</v>
      </c>
      <c r="Z70" s="266">
        <v>52000</v>
      </c>
      <c r="AA70" s="266">
        <v>6800</v>
      </c>
      <c r="AB70" s="266">
        <v>52000</v>
      </c>
    </row>
    <row r="71" spans="2:29" x14ac:dyDescent="0.25">
      <c r="B71" s="191">
        <v>7</v>
      </c>
      <c r="C71" s="191">
        <v>6</v>
      </c>
      <c r="D71" s="191" t="s">
        <v>259</v>
      </c>
      <c r="E71" s="191">
        <v>19175606</v>
      </c>
      <c r="F71" s="191" t="s">
        <v>266</v>
      </c>
      <c r="G71" s="191" t="s">
        <v>267</v>
      </c>
      <c r="H71" s="191" t="s">
        <v>268</v>
      </c>
      <c r="I71" s="191" t="s">
        <v>269</v>
      </c>
      <c r="J71" s="191"/>
      <c r="K71" s="191"/>
      <c r="L71" s="191">
        <v>30</v>
      </c>
      <c r="M71" s="269">
        <v>2470000</v>
      </c>
      <c r="N71" s="294">
        <f t="shared" ref="N71:N124" si="17">162000/30*L71</f>
        <v>162000</v>
      </c>
      <c r="O71" s="269">
        <v>0</v>
      </c>
      <c r="P71" s="295">
        <f t="shared" si="15"/>
        <v>219333.33333333334</v>
      </c>
      <c r="Q71" s="294">
        <f t="shared" ref="Q71:Q124" si="18">+P71*12%</f>
        <v>26320</v>
      </c>
      <c r="R71" s="295">
        <f t="shared" ref="R71:R124" si="19">+P71</f>
        <v>219333.33333333334</v>
      </c>
      <c r="S71" s="294">
        <f t="shared" si="16"/>
        <v>102916.66666666667</v>
      </c>
      <c r="T71" s="191"/>
      <c r="U71" s="294">
        <v>0</v>
      </c>
      <c r="V71" s="294">
        <f t="shared" si="13"/>
        <v>12900</v>
      </c>
      <c r="W71" s="294">
        <f t="shared" si="13"/>
        <v>98800</v>
      </c>
      <c r="X71" s="191"/>
      <c r="Y71" s="191">
        <v>0</v>
      </c>
      <c r="Z71" s="266">
        <v>98800</v>
      </c>
      <c r="AA71" s="266">
        <v>12900</v>
      </c>
      <c r="AB71" s="266">
        <v>98800</v>
      </c>
    </row>
    <row r="72" spans="2:29" x14ac:dyDescent="0.25">
      <c r="B72" s="191">
        <v>7</v>
      </c>
      <c r="C72" s="191">
        <v>7</v>
      </c>
      <c r="D72" s="191" t="s">
        <v>259</v>
      </c>
      <c r="E72" s="191">
        <v>19175606</v>
      </c>
      <c r="F72" s="191" t="s">
        <v>266</v>
      </c>
      <c r="G72" s="191" t="s">
        <v>267</v>
      </c>
      <c r="H72" s="191" t="s">
        <v>268</v>
      </c>
      <c r="I72" s="191" t="s">
        <v>269</v>
      </c>
      <c r="J72" s="191"/>
      <c r="K72" s="191"/>
      <c r="L72" s="191">
        <v>30</v>
      </c>
      <c r="M72" s="269">
        <v>1300000</v>
      </c>
      <c r="N72" s="294">
        <f t="shared" si="17"/>
        <v>162000</v>
      </c>
      <c r="O72" s="269">
        <v>0</v>
      </c>
      <c r="P72" s="295">
        <f t="shared" si="15"/>
        <v>121833.33333333333</v>
      </c>
      <c r="Q72" s="294">
        <f t="shared" si="18"/>
        <v>14619.999999999998</v>
      </c>
      <c r="R72" s="295">
        <f t="shared" si="19"/>
        <v>121833.33333333333</v>
      </c>
      <c r="S72" s="294">
        <f t="shared" si="16"/>
        <v>54166.666666666664</v>
      </c>
      <c r="T72" s="191"/>
      <c r="U72" s="294">
        <f t="shared" ref="U72:U80" si="20">+M72*12%</f>
        <v>156000</v>
      </c>
      <c r="V72" s="294">
        <f t="shared" si="13"/>
        <v>6800</v>
      </c>
      <c r="W72" s="294">
        <f t="shared" si="13"/>
        <v>52000</v>
      </c>
      <c r="X72" s="191"/>
      <c r="Y72" s="266">
        <v>208000</v>
      </c>
      <c r="Z72" s="266">
        <v>52000</v>
      </c>
      <c r="AA72" s="266">
        <v>6800</v>
      </c>
      <c r="AB72" s="266">
        <v>52000</v>
      </c>
    </row>
    <row r="73" spans="2:29" x14ac:dyDescent="0.25">
      <c r="B73" s="191">
        <v>7</v>
      </c>
      <c r="C73" s="191">
        <v>8</v>
      </c>
      <c r="D73" s="191" t="s">
        <v>259</v>
      </c>
      <c r="E73" s="191">
        <v>19175606</v>
      </c>
      <c r="F73" s="191" t="s">
        <v>266</v>
      </c>
      <c r="G73" s="191" t="s">
        <v>267</v>
      </c>
      <c r="H73" s="191" t="s">
        <v>268</v>
      </c>
      <c r="I73" s="191" t="s">
        <v>269</v>
      </c>
      <c r="J73" s="191"/>
      <c r="K73" s="191"/>
      <c r="L73" s="191">
        <v>30</v>
      </c>
      <c r="M73" s="269">
        <v>1300000</v>
      </c>
      <c r="N73" s="294">
        <f t="shared" si="17"/>
        <v>162000</v>
      </c>
      <c r="O73" s="269">
        <v>0</v>
      </c>
      <c r="P73" s="295">
        <f t="shared" si="15"/>
        <v>121833.33333333333</v>
      </c>
      <c r="Q73" s="294">
        <f t="shared" si="18"/>
        <v>14619.999999999998</v>
      </c>
      <c r="R73" s="295">
        <f t="shared" si="19"/>
        <v>121833.33333333333</v>
      </c>
      <c r="S73" s="294">
        <f t="shared" si="16"/>
        <v>54166.666666666664</v>
      </c>
      <c r="T73" s="191"/>
      <c r="U73" s="294">
        <f t="shared" si="20"/>
        <v>156000</v>
      </c>
      <c r="V73" s="294">
        <f t="shared" si="13"/>
        <v>6800</v>
      </c>
      <c r="W73" s="294">
        <f t="shared" si="13"/>
        <v>52000</v>
      </c>
      <c r="X73" s="191"/>
      <c r="Y73" s="266">
        <v>208000</v>
      </c>
      <c r="Z73" s="266">
        <v>52000</v>
      </c>
      <c r="AA73" s="266">
        <v>6800</v>
      </c>
      <c r="AB73" s="266">
        <v>52000</v>
      </c>
    </row>
    <row r="74" spans="2:29" x14ac:dyDescent="0.25">
      <c r="B74" s="191">
        <v>7</v>
      </c>
      <c r="C74" s="191">
        <v>9</v>
      </c>
      <c r="D74" s="191" t="s">
        <v>259</v>
      </c>
      <c r="E74" s="191">
        <v>19175606</v>
      </c>
      <c r="F74" s="191" t="s">
        <v>266</v>
      </c>
      <c r="G74" s="191" t="s">
        <v>267</v>
      </c>
      <c r="H74" s="191" t="s">
        <v>268</v>
      </c>
      <c r="I74" s="191" t="s">
        <v>269</v>
      </c>
      <c r="J74" s="191"/>
      <c r="K74" s="191"/>
      <c r="L74" s="191">
        <v>30</v>
      </c>
      <c r="M74" s="269">
        <v>2470000</v>
      </c>
      <c r="N74" s="294">
        <f t="shared" si="17"/>
        <v>162000</v>
      </c>
      <c r="O74" s="269">
        <v>0</v>
      </c>
      <c r="P74" s="295">
        <f t="shared" si="15"/>
        <v>219333.33333333334</v>
      </c>
      <c r="Q74" s="294">
        <f t="shared" si="18"/>
        <v>26320</v>
      </c>
      <c r="R74" s="295">
        <f t="shared" si="19"/>
        <v>219333.33333333334</v>
      </c>
      <c r="S74" s="294">
        <f t="shared" si="16"/>
        <v>102916.66666666667</v>
      </c>
      <c r="T74" s="191"/>
      <c r="U74" s="294">
        <f t="shared" si="20"/>
        <v>296400</v>
      </c>
      <c r="V74" s="294">
        <f t="shared" si="13"/>
        <v>172000</v>
      </c>
      <c r="W74" s="294">
        <f t="shared" si="13"/>
        <v>98800</v>
      </c>
      <c r="X74" s="191"/>
      <c r="Y74" s="266">
        <v>395200</v>
      </c>
      <c r="Z74" s="266">
        <v>98800</v>
      </c>
      <c r="AA74" s="266">
        <v>172000</v>
      </c>
      <c r="AB74" s="266">
        <v>98800</v>
      </c>
    </row>
    <row r="75" spans="2:29" x14ac:dyDescent="0.25">
      <c r="B75" s="191">
        <v>7</v>
      </c>
      <c r="C75" s="191">
        <v>10</v>
      </c>
      <c r="D75" s="191" t="s">
        <v>259</v>
      </c>
      <c r="E75" s="191">
        <v>19175606</v>
      </c>
      <c r="F75" s="191" t="s">
        <v>266</v>
      </c>
      <c r="G75" s="191" t="s">
        <v>267</v>
      </c>
      <c r="H75" s="191" t="s">
        <v>268</v>
      </c>
      <c r="I75" s="191" t="s">
        <v>269</v>
      </c>
      <c r="J75" s="191"/>
      <c r="K75" s="191"/>
      <c r="L75" s="191">
        <v>30</v>
      </c>
      <c r="M75" s="269">
        <v>2470000</v>
      </c>
      <c r="N75" s="294">
        <f t="shared" si="17"/>
        <v>162000</v>
      </c>
      <c r="O75" s="269">
        <v>0</v>
      </c>
      <c r="P75" s="295">
        <f t="shared" si="15"/>
        <v>219333.33333333334</v>
      </c>
      <c r="Q75" s="294">
        <f t="shared" si="18"/>
        <v>26320</v>
      </c>
      <c r="R75" s="295">
        <f t="shared" si="19"/>
        <v>219333.33333333334</v>
      </c>
      <c r="S75" s="294">
        <f t="shared" si="16"/>
        <v>102916.66666666667</v>
      </c>
      <c r="T75" s="191"/>
      <c r="U75" s="294">
        <f t="shared" si="20"/>
        <v>296400</v>
      </c>
      <c r="V75" s="294">
        <f t="shared" si="13"/>
        <v>12900</v>
      </c>
      <c r="W75" s="294">
        <f t="shared" si="13"/>
        <v>98800</v>
      </c>
      <c r="X75" s="191"/>
      <c r="Y75" s="266">
        <v>395200</v>
      </c>
      <c r="Z75" s="266">
        <v>98800</v>
      </c>
      <c r="AA75" s="266">
        <v>12900</v>
      </c>
      <c r="AB75" s="266">
        <v>98800</v>
      </c>
      <c r="AC75" s="268">
        <f>SUM(Y66:AB75)</f>
        <v>3886200</v>
      </c>
    </row>
    <row r="76" spans="2:29" x14ac:dyDescent="0.25">
      <c r="B76" s="191">
        <v>8</v>
      </c>
      <c r="C76" s="191">
        <v>1</v>
      </c>
      <c r="D76" s="191" t="s">
        <v>259</v>
      </c>
      <c r="E76" s="191">
        <v>19175606</v>
      </c>
      <c r="F76" s="191" t="s">
        <v>266</v>
      </c>
      <c r="G76" s="191" t="s">
        <v>267</v>
      </c>
      <c r="H76" s="191" t="s">
        <v>268</v>
      </c>
      <c r="I76" s="191" t="s">
        <v>269</v>
      </c>
      <c r="J76" s="191"/>
      <c r="K76" s="191"/>
      <c r="L76" s="191">
        <v>30</v>
      </c>
      <c r="M76" s="269">
        <v>1300000</v>
      </c>
      <c r="N76" s="294">
        <f t="shared" si="17"/>
        <v>162000</v>
      </c>
      <c r="O76" s="269">
        <v>0</v>
      </c>
      <c r="P76" s="295">
        <f t="shared" si="15"/>
        <v>121833.33333333333</v>
      </c>
      <c r="Q76" s="294">
        <f t="shared" si="18"/>
        <v>14619.999999999998</v>
      </c>
      <c r="R76" s="295">
        <f t="shared" si="19"/>
        <v>121833.33333333333</v>
      </c>
      <c r="S76" s="294">
        <f t="shared" si="16"/>
        <v>54166.666666666664</v>
      </c>
      <c r="T76" s="191"/>
      <c r="U76" s="294">
        <f t="shared" si="20"/>
        <v>156000</v>
      </c>
      <c r="V76" s="294">
        <f t="shared" si="13"/>
        <v>6800</v>
      </c>
      <c r="W76" s="294">
        <f t="shared" si="13"/>
        <v>52000</v>
      </c>
      <c r="X76" s="191"/>
      <c r="Y76" s="266">
        <v>208000</v>
      </c>
      <c r="Z76" s="266">
        <v>52000</v>
      </c>
      <c r="AA76" s="266">
        <v>6800</v>
      </c>
      <c r="AB76" s="266">
        <v>52000</v>
      </c>
    </row>
    <row r="77" spans="2:29" x14ac:dyDescent="0.25">
      <c r="B77" s="191">
        <v>8</v>
      </c>
      <c r="C77" s="191">
        <v>2</v>
      </c>
      <c r="D77" s="191" t="s">
        <v>259</v>
      </c>
      <c r="E77" s="191">
        <v>19175606</v>
      </c>
      <c r="F77" s="191" t="s">
        <v>266</v>
      </c>
      <c r="G77" s="191" t="s">
        <v>267</v>
      </c>
      <c r="H77" s="191" t="s">
        <v>268</v>
      </c>
      <c r="I77" s="191" t="s">
        <v>269</v>
      </c>
      <c r="J77" s="191"/>
      <c r="K77" s="191"/>
      <c r="L77" s="191">
        <v>30</v>
      </c>
      <c r="M77" s="269">
        <v>1300000</v>
      </c>
      <c r="N77" s="294">
        <f t="shared" si="17"/>
        <v>162000</v>
      </c>
      <c r="O77" s="269">
        <v>0</v>
      </c>
      <c r="P77" s="295">
        <f t="shared" si="15"/>
        <v>121833.33333333333</v>
      </c>
      <c r="Q77" s="294">
        <f t="shared" si="18"/>
        <v>14619.999999999998</v>
      </c>
      <c r="R77" s="295">
        <f t="shared" si="19"/>
        <v>121833.33333333333</v>
      </c>
      <c r="S77" s="294">
        <f t="shared" si="16"/>
        <v>54166.666666666664</v>
      </c>
      <c r="T77" s="191"/>
      <c r="U77" s="294">
        <f t="shared" si="20"/>
        <v>156000</v>
      </c>
      <c r="V77" s="294">
        <f t="shared" si="13"/>
        <v>6800</v>
      </c>
      <c r="W77" s="294">
        <f t="shared" si="13"/>
        <v>52000</v>
      </c>
      <c r="X77" s="191"/>
      <c r="Y77" s="266">
        <v>208000</v>
      </c>
      <c r="Z77" s="266">
        <v>52000</v>
      </c>
      <c r="AA77" s="266">
        <v>6800</v>
      </c>
      <c r="AB77" s="266">
        <v>52000</v>
      </c>
    </row>
    <row r="78" spans="2:29" x14ac:dyDescent="0.25">
      <c r="B78" s="191">
        <v>8</v>
      </c>
      <c r="C78" s="191">
        <v>3</v>
      </c>
      <c r="D78" s="191" t="s">
        <v>259</v>
      </c>
      <c r="E78" s="191">
        <v>19175606</v>
      </c>
      <c r="F78" s="191" t="s">
        <v>266</v>
      </c>
      <c r="G78" s="191" t="s">
        <v>267</v>
      </c>
      <c r="H78" s="191" t="s">
        <v>268</v>
      </c>
      <c r="I78" s="191" t="s">
        <v>269</v>
      </c>
      <c r="J78" s="191"/>
      <c r="K78" s="191"/>
      <c r="L78" s="191">
        <v>30</v>
      </c>
      <c r="M78" s="269">
        <v>1300000</v>
      </c>
      <c r="N78" s="294">
        <f t="shared" si="17"/>
        <v>162000</v>
      </c>
      <c r="O78" s="269">
        <v>0</v>
      </c>
      <c r="P78" s="295">
        <f t="shared" si="15"/>
        <v>121833.33333333333</v>
      </c>
      <c r="Q78" s="294">
        <f t="shared" si="18"/>
        <v>14619.999999999998</v>
      </c>
      <c r="R78" s="295">
        <f t="shared" si="19"/>
        <v>121833.33333333333</v>
      </c>
      <c r="S78" s="294">
        <f t="shared" si="16"/>
        <v>54166.666666666664</v>
      </c>
      <c r="T78" s="191"/>
      <c r="U78" s="294">
        <f t="shared" si="20"/>
        <v>156000</v>
      </c>
      <c r="V78" s="294">
        <f t="shared" si="13"/>
        <v>6800</v>
      </c>
      <c r="W78" s="294">
        <f t="shared" si="13"/>
        <v>52000</v>
      </c>
      <c r="X78" s="191"/>
      <c r="Y78" s="266">
        <v>208000</v>
      </c>
      <c r="Z78" s="266">
        <v>52000</v>
      </c>
      <c r="AA78" s="266">
        <v>6800</v>
      </c>
      <c r="AB78" s="266">
        <v>52000</v>
      </c>
    </row>
    <row r="79" spans="2:29" x14ac:dyDescent="0.25">
      <c r="B79" s="191">
        <v>8</v>
      </c>
      <c r="C79" s="191">
        <v>4</v>
      </c>
      <c r="D79" s="191" t="s">
        <v>259</v>
      </c>
      <c r="E79" s="191">
        <v>19175606</v>
      </c>
      <c r="F79" s="191" t="s">
        <v>266</v>
      </c>
      <c r="G79" s="191" t="s">
        <v>267</v>
      </c>
      <c r="H79" s="191" t="s">
        <v>268</v>
      </c>
      <c r="I79" s="191" t="s">
        <v>269</v>
      </c>
      <c r="J79" s="191"/>
      <c r="K79" s="191"/>
      <c r="L79" s="191">
        <v>30</v>
      </c>
      <c r="M79" s="269">
        <v>1600000</v>
      </c>
      <c r="N79" s="294">
        <f t="shared" si="17"/>
        <v>162000</v>
      </c>
      <c r="O79" s="269">
        <v>0</v>
      </c>
      <c r="P79" s="295">
        <f t="shared" si="15"/>
        <v>146833.33333333334</v>
      </c>
      <c r="Q79" s="294">
        <f t="shared" si="18"/>
        <v>17620</v>
      </c>
      <c r="R79" s="295">
        <f t="shared" si="19"/>
        <v>146833.33333333334</v>
      </c>
      <c r="S79" s="294">
        <f t="shared" si="16"/>
        <v>66666.666666666672</v>
      </c>
      <c r="T79" s="191"/>
      <c r="U79" s="294">
        <f t="shared" si="20"/>
        <v>192000</v>
      </c>
      <c r="V79" s="294">
        <f t="shared" si="13"/>
        <v>8400</v>
      </c>
      <c r="W79" s="294">
        <f t="shared" si="13"/>
        <v>64000</v>
      </c>
      <c r="X79" s="191"/>
      <c r="Y79" s="266">
        <v>256000</v>
      </c>
      <c r="Z79" s="266">
        <v>64000</v>
      </c>
      <c r="AA79" s="266">
        <v>8400</v>
      </c>
      <c r="AB79" s="266">
        <v>64000</v>
      </c>
    </row>
    <row r="80" spans="2:29" x14ac:dyDescent="0.25">
      <c r="B80" s="191">
        <v>8</v>
      </c>
      <c r="C80" s="191">
        <v>5</v>
      </c>
      <c r="D80" s="191" t="s">
        <v>259</v>
      </c>
      <c r="E80" s="191">
        <v>19175606</v>
      </c>
      <c r="F80" s="191" t="s">
        <v>266</v>
      </c>
      <c r="G80" s="191" t="s">
        <v>267</v>
      </c>
      <c r="H80" s="191" t="s">
        <v>268</v>
      </c>
      <c r="I80" s="191" t="s">
        <v>269</v>
      </c>
      <c r="J80" s="191"/>
      <c r="K80" s="191"/>
      <c r="L80" s="191">
        <v>30</v>
      </c>
      <c r="M80" s="269">
        <v>1300000</v>
      </c>
      <c r="N80" s="294">
        <f t="shared" si="17"/>
        <v>162000</v>
      </c>
      <c r="O80" s="269">
        <v>0</v>
      </c>
      <c r="P80" s="295">
        <f t="shared" si="15"/>
        <v>121833.33333333333</v>
      </c>
      <c r="Q80" s="294">
        <f t="shared" si="18"/>
        <v>14619.999999999998</v>
      </c>
      <c r="R80" s="295">
        <f t="shared" si="19"/>
        <v>121833.33333333333</v>
      </c>
      <c r="S80" s="294">
        <f t="shared" si="16"/>
        <v>54166.666666666664</v>
      </c>
      <c r="T80" s="191"/>
      <c r="U80" s="294">
        <f t="shared" si="20"/>
        <v>156000</v>
      </c>
      <c r="V80" s="294">
        <f t="shared" si="13"/>
        <v>6800</v>
      </c>
      <c r="W80" s="294">
        <f t="shared" si="13"/>
        <v>52000</v>
      </c>
      <c r="X80" s="191"/>
      <c r="Y80" s="266">
        <v>208000</v>
      </c>
      <c r="Z80" s="266">
        <v>52000</v>
      </c>
      <c r="AA80" s="266">
        <v>6800</v>
      </c>
      <c r="AB80" s="266">
        <v>52000</v>
      </c>
    </row>
    <row r="81" spans="2:29" x14ac:dyDescent="0.25">
      <c r="B81" s="191">
        <v>8</v>
      </c>
      <c r="C81" s="191">
        <v>6</v>
      </c>
      <c r="D81" s="191" t="s">
        <v>259</v>
      </c>
      <c r="E81" s="191">
        <v>19175606</v>
      </c>
      <c r="F81" s="191" t="s">
        <v>266</v>
      </c>
      <c r="G81" s="191" t="s">
        <v>267</v>
      </c>
      <c r="H81" s="191" t="s">
        <v>268</v>
      </c>
      <c r="I81" s="191" t="s">
        <v>269</v>
      </c>
      <c r="J81" s="191"/>
      <c r="K81" s="191"/>
      <c r="L81" s="191">
        <v>30</v>
      </c>
      <c r="M81" s="269">
        <v>2470000</v>
      </c>
      <c r="N81" s="294">
        <f t="shared" si="17"/>
        <v>162000</v>
      </c>
      <c r="O81" s="269">
        <v>0</v>
      </c>
      <c r="P81" s="295">
        <f t="shared" si="15"/>
        <v>219333.33333333334</v>
      </c>
      <c r="Q81" s="294">
        <f t="shared" si="18"/>
        <v>26320</v>
      </c>
      <c r="R81" s="295">
        <f t="shared" si="19"/>
        <v>219333.33333333334</v>
      </c>
      <c r="S81" s="294">
        <f t="shared" si="16"/>
        <v>102916.66666666667</v>
      </c>
      <c r="T81" s="191"/>
      <c r="U81" s="294">
        <v>0</v>
      </c>
      <c r="V81" s="294">
        <f t="shared" si="13"/>
        <v>12900</v>
      </c>
      <c r="W81" s="294">
        <f t="shared" si="13"/>
        <v>98800</v>
      </c>
      <c r="X81" s="191"/>
      <c r="Y81" s="191">
        <v>0</v>
      </c>
      <c r="Z81" s="266">
        <v>98800</v>
      </c>
      <c r="AA81" s="266">
        <v>12900</v>
      </c>
      <c r="AB81" s="266">
        <v>98800</v>
      </c>
    </row>
    <row r="82" spans="2:29" x14ac:dyDescent="0.25">
      <c r="B82" s="191">
        <v>8</v>
      </c>
      <c r="C82" s="191">
        <v>7</v>
      </c>
      <c r="D82" s="191" t="s">
        <v>259</v>
      </c>
      <c r="E82" s="191">
        <v>19175606</v>
      </c>
      <c r="F82" s="191" t="s">
        <v>266</v>
      </c>
      <c r="G82" s="191" t="s">
        <v>267</v>
      </c>
      <c r="H82" s="191" t="s">
        <v>268</v>
      </c>
      <c r="I82" s="191" t="s">
        <v>269</v>
      </c>
      <c r="J82" s="191"/>
      <c r="K82" s="191"/>
      <c r="L82" s="191">
        <v>30</v>
      </c>
      <c r="M82" s="269">
        <v>1300000</v>
      </c>
      <c r="N82" s="294">
        <f t="shared" si="17"/>
        <v>162000</v>
      </c>
      <c r="O82" s="269">
        <v>0</v>
      </c>
      <c r="P82" s="295">
        <f t="shared" si="15"/>
        <v>121833.33333333333</v>
      </c>
      <c r="Q82" s="294">
        <f t="shared" si="18"/>
        <v>14619.999999999998</v>
      </c>
      <c r="R82" s="295">
        <f t="shared" si="19"/>
        <v>121833.33333333333</v>
      </c>
      <c r="S82" s="294">
        <f t="shared" si="16"/>
        <v>54166.666666666664</v>
      </c>
      <c r="T82" s="191"/>
      <c r="U82" s="294">
        <f t="shared" ref="U82:U90" si="21">+M82*12%</f>
        <v>156000</v>
      </c>
      <c r="V82" s="294">
        <f t="shared" si="13"/>
        <v>6800</v>
      </c>
      <c r="W82" s="294">
        <f t="shared" si="13"/>
        <v>52000</v>
      </c>
      <c r="X82" s="191"/>
      <c r="Y82" s="266">
        <v>208000</v>
      </c>
      <c r="Z82" s="266">
        <v>52000</v>
      </c>
      <c r="AA82" s="266">
        <v>6800</v>
      </c>
      <c r="AB82" s="266">
        <v>52000</v>
      </c>
    </row>
    <row r="83" spans="2:29" x14ac:dyDescent="0.25">
      <c r="B83" s="191">
        <v>8</v>
      </c>
      <c r="C83" s="191">
        <v>8</v>
      </c>
      <c r="D83" s="191" t="s">
        <v>259</v>
      </c>
      <c r="E83" s="191">
        <v>19175606</v>
      </c>
      <c r="F83" s="191" t="s">
        <v>266</v>
      </c>
      <c r="G83" s="191" t="s">
        <v>267</v>
      </c>
      <c r="H83" s="191" t="s">
        <v>268</v>
      </c>
      <c r="I83" s="191" t="s">
        <v>269</v>
      </c>
      <c r="J83" s="191"/>
      <c r="K83" s="191"/>
      <c r="L83" s="191">
        <v>30</v>
      </c>
      <c r="M83" s="269">
        <v>1300000</v>
      </c>
      <c r="N83" s="294">
        <f t="shared" si="17"/>
        <v>162000</v>
      </c>
      <c r="O83" s="269">
        <v>0</v>
      </c>
      <c r="P83" s="295">
        <f t="shared" si="15"/>
        <v>121833.33333333333</v>
      </c>
      <c r="Q83" s="294">
        <f t="shared" si="18"/>
        <v>14619.999999999998</v>
      </c>
      <c r="R83" s="295">
        <f t="shared" si="19"/>
        <v>121833.33333333333</v>
      </c>
      <c r="S83" s="294">
        <f t="shared" si="16"/>
        <v>54166.666666666664</v>
      </c>
      <c r="T83" s="191"/>
      <c r="U83" s="294">
        <f t="shared" si="21"/>
        <v>156000</v>
      </c>
      <c r="V83" s="294">
        <f t="shared" si="13"/>
        <v>6800</v>
      </c>
      <c r="W83" s="294">
        <f t="shared" si="13"/>
        <v>52000</v>
      </c>
      <c r="X83" s="191"/>
      <c r="Y83" s="266">
        <v>208000</v>
      </c>
      <c r="Z83" s="266">
        <v>52000</v>
      </c>
      <c r="AA83" s="266">
        <v>6800</v>
      </c>
      <c r="AB83" s="266">
        <v>52000</v>
      </c>
    </row>
    <row r="84" spans="2:29" x14ac:dyDescent="0.25">
      <c r="B84" s="191">
        <v>8</v>
      </c>
      <c r="C84" s="191">
        <v>9</v>
      </c>
      <c r="D84" s="191" t="s">
        <v>259</v>
      </c>
      <c r="E84" s="191">
        <v>19175606</v>
      </c>
      <c r="F84" s="191" t="s">
        <v>278</v>
      </c>
      <c r="G84" s="191" t="s">
        <v>267</v>
      </c>
      <c r="H84" s="191" t="s">
        <v>268</v>
      </c>
      <c r="I84" s="191" t="s">
        <v>269</v>
      </c>
      <c r="J84" s="191"/>
      <c r="K84" s="191"/>
      <c r="L84" s="191">
        <v>30</v>
      </c>
      <c r="M84" s="269">
        <v>2470000</v>
      </c>
      <c r="N84" s="294">
        <f t="shared" si="17"/>
        <v>162000</v>
      </c>
      <c r="O84" s="269">
        <v>0</v>
      </c>
      <c r="P84" s="295">
        <f t="shared" si="15"/>
        <v>219333.33333333334</v>
      </c>
      <c r="Q84" s="294">
        <f t="shared" si="18"/>
        <v>26320</v>
      </c>
      <c r="R84" s="295">
        <f t="shared" si="19"/>
        <v>219333.33333333334</v>
      </c>
      <c r="S84" s="294">
        <f t="shared" si="16"/>
        <v>102916.66666666667</v>
      </c>
      <c r="T84" s="191"/>
      <c r="U84" s="294">
        <f t="shared" si="21"/>
        <v>296400</v>
      </c>
      <c r="V84" s="294">
        <f t="shared" si="13"/>
        <v>172000</v>
      </c>
      <c r="W84" s="294">
        <f t="shared" si="13"/>
        <v>98800</v>
      </c>
      <c r="X84" s="191"/>
      <c r="Y84" s="266">
        <v>395200</v>
      </c>
      <c r="Z84" s="266">
        <v>98800</v>
      </c>
      <c r="AA84" s="266">
        <v>172000</v>
      </c>
      <c r="AB84" s="266">
        <v>98800</v>
      </c>
    </row>
    <row r="85" spans="2:29" x14ac:dyDescent="0.25">
      <c r="B85" s="191">
        <v>8</v>
      </c>
      <c r="C85" s="191">
        <v>10</v>
      </c>
      <c r="D85" s="191" t="s">
        <v>259</v>
      </c>
      <c r="E85" s="191">
        <v>19175606</v>
      </c>
      <c r="F85" s="191" t="s">
        <v>266</v>
      </c>
      <c r="G85" s="191" t="s">
        <v>267</v>
      </c>
      <c r="H85" s="191" t="s">
        <v>268</v>
      </c>
      <c r="I85" s="191" t="s">
        <v>269</v>
      </c>
      <c r="J85" s="191"/>
      <c r="K85" s="191"/>
      <c r="L85" s="191">
        <v>30</v>
      </c>
      <c r="M85" s="269">
        <v>2470000</v>
      </c>
      <c r="N85" s="294">
        <f t="shared" si="17"/>
        <v>162000</v>
      </c>
      <c r="O85" s="269">
        <v>0</v>
      </c>
      <c r="P85" s="295">
        <f t="shared" si="15"/>
        <v>219333.33333333334</v>
      </c>
      <c r="Q85" s="294">
        <f t="shared" si="18"/>
        <v>26320</v>
      </c>
      <c r="R85" s="295">
        <f t="shared" si="19"/>
        <v>219333.33333333334</v>
      </c>
      <c r="S85" s="294">
        <f t="shared" si="16"/>
        <v>102916.66666666667</v>
      </c>
      <c r="T85" s="191"/>
      <c r="U85" s="294">
        <f t="shared" si="21"/>
        <v>296400</v>
      </c>
      <c r="V85" s="294">
        <f t="shared" si="13"/>
        <v>12900</v>
      </c>
      <c r="W85" s="294">
        <f t="shared" si="13"/>
        <v>98800</v>
      </c>
      <c r="X85" s="191"/>
      <c r="Y85" s="266">
        <v>395200</v>
      </c>
      <c r="Z85" s="266">
        <v>98800</v>
      </c>
      <c r="AA85" s="266">
        <v>12900</v>
      </c>
      <c r="AB85" s="266">
        <v>98800</v>
      </c>
      <c r="AC85" s="297">
        <f>SUM(Y76:AB85)</f>
        <v>3886200</v>
      </c>
    </row>
    <row r="86" spans="2:29" x14ac:dyDescent="0.25">
      <c r="B86" s="191">
        <v>9</v>
      </c>
      <c r="C86" s="191">
        <v>1</v>
      </c>
      <c r="D86" s="191" t="s">
        <v>259</v>
      </c>
      <c r="E86" s="191">
        <v>19175606</v>
      </c>
      <c r="F86" s="191" t="s">
        <v>266</v>
      </c>
      <c r="G86" s="191" t="s">
        <v>267</v>
      </c>
      <c r="H86" s="191" t="s">
        <v>268</v>
      </c>
      <c r="I86" s="191" t="s">
        <v>269</v>
      </c>
      <c r="J86" s="191"/>
      <c r="K86" s="191"/>
      <c r="L86" s="191">
        <v>30</v>
      </c>
      <c r="M86" s="269">
        <v>1300000</v>
      </c>
      <c r="N86" s="294">
        <f t="shared" si="17"/>
        <v>162000</v>
      </c>
      <c r="O86" s="269">
        <v>0</v>
      </c>
      <c r="P86" s="295">
        <f t="shared" si="15"/>
        <v>121833.33333333333</v>
      </c>
      <c r="Q86" s="294">
        <f t="shared" si="18"/>
        <v>14619.999999999998</v>
      </c>
      <c r="R86" s="295">
        <f t="shared" si="19"/>
        <v>121833.33333333333</v>
      </c>
      <c r="S86" s="294">
        <f t="shared" si="16"/>
        <v>54166.666666666664</v>
      </c>
      <c r="T86" s="191"/>
      <c r="U86" s="294">
        <f t="shared" si="21"/>
        <v>156000</v>
      </c>
      <c r="V86" s="294">
        <f t="shared" si="13"/>
        <v>6800</v>
      </c>
      <c r="W86" s="294">
        <f t="shared" si="13"/>
        <v>52000</v>
      </c>
      <c r="X86" s="191"/>
      <c r="Y86" s="266">
        <v>208000</v>
      </c>
      <c r="Z86" s="266">
        <v>52000</v>
      </c>
      <c r="AA86" s="266">
        <v>6800</v>
      </c>
      <c r="AB86" s="266">
        <v>52000</v>
      </c>
    </row>
    <row r="87" spans="2:29" x14ac:dyDescent="0.25">
      <c r="B87" s="191">
        <v>9</v>
      </c>
      <c r="C87" s="191">
        <v>2</v>
      </c>
      <c r="D87" s="191" t="s">
        <v>259</v>
      </c>
      <c r="E87" s="191">
        <v>19175606</v>
      </c>
      <c r="F87" s="191" t="s">
        <v>266</v>
      </c>
      <c r="G87" s="191" t="s">
        <v>267</v>
      </c>
      <c r="H87" s="191" t="s">
        <v>268</v>
      </c>
      <c r="I87" s="191" t="s">
        <v>269</v>
      </c>
      <c r="J87" s="191"/>
      <c r="K87" s="191"/>
      <c r="L87" s="191">
        <v>30</v>
      </c>
      <c r="M87" s="269">
        <v>1300000</v>
      </c>
      <c r="N87" s="294">
        <f t="shared" si="17"/>
        <v>162000</v>
      </c>
      <c r="O87" s="269">
        <v>0</v>
      </c>
      <c r="P87" s="295">
        <f t="shared" si="15"/>
        <v>121833.33333333333</v>
      </c>
      <c r="Q87" s="294">
        <f t="shared" si="18"/>
        <v>14619.999999999998</v>
      </c>
      <c r="R87" s="295">
        <f t="shared" si="19"/>
        <v>121833.33333333333</v>
      </c>
      <c r="S87" s="294">
        <f t="shared" si="16"/>
        <v>54166.666666666664</v>
      </c>
      <c r="T87" s="191"/>
      <c r="U87" s="294">
        <f t="shared" si="21"/>
        <v>156000</v>
      </c>
      <c r="V87" s="294">
        <f t="shared" si="13"/>
        <v>6800</v>
      </c>
      <c r="W87" s="294">
        <f t="shared" si="13"/>
        <v>52000</v>
      </c>
      <c r="X87" s="191"/>
      <c r="Y87" s="266">
        <v>208000</v>
      </c>
      <c r="Z87" s="266">
        <v>52000</v>
      </c>
      <c r="AA87" s="266">
        <v>6800</v>
      </c>
      <c r="AB87" s="266">
        <v>52000</v>
      </c>
    </row>
    <row r="88" spans="2:29" x14ac:dyDescent="0.25">
      <c r="B88" s="191">
        <v>9</v>
      </c>
      <c r="C88" s="191">
        <v>3</v>
      </c>
      <c r="D88" s="191" t="s">
        <v>259</v>
      </c>
      <c r="E88" s="191">
        <v>19175606</v>
      </c>
      <c r="F88" s="191" t="s">
        <v>266</v>
      </c>
      <c r="G88" s="191" t="s">
        <v>267</v>
      </c>
      <c r="H88" s="191" t="s">
        <v>268</v>
      </c>
      <c r="I88" s="191" t="s">
        <v>269</v>
      </c>
      <c r="J88" s="191"/>
      <c r="K88" s="191"/>
      <c r="L88" s="191">
        <v>30</v>
      </c>
      <c r="M88" s="269">
        <v>1300000</v>
      </c>
      <c r="N88" s="294">
        <f t="shared" si="17"/>
        <v>162000</v>
      </c>
      <c r="O88" s="269">
        <v>0</v>
      </c>
      <c r="P88" s="295">
        <f t="shared" si="15"/>
        <v>121833.33333333333</v>
      </c>
      <c r="Q88" s="294">
        <f t="shared" si="18"/>
        <v>14619.999999999998</v>
      </c>
      <c r="R88" s="295">
        <f t="shared" si="19"/>
        <v>121833.33333333333</v>
      </c>
      <c r="S88" s="294">
        <f t="shared" si="16"/>
        <v>54166.666666666664</v>
      </c>
      <c r="T88" s="191"/>
      <c r="U88" s="294">
        <f t="shared" si="21"/>
        <v>156000</v>
      </c>
      <c r="V88" s="294">
        <f t="shared" si="13"/>
        <v>6800</v>
      </c>
      <c r="W88" s="294">
        <f t="shared" si="13"/>
        <v>52000</v>
      </c>
      <c r="X88" s="191"/>
      <c r="Y88" s="266">
        <v>208000</v>
      </c>
      <c r="Z88" s="266">
        <v>52000</v>
      </c>
      <c r="AA88" s="266">
        <v>6800</v>
      </c>
      <c r="AB88" s="266">
        <v>52000</v>
      </c>
    </row>
    <row r="89" spans="2:29" x14ac:dyDescent="0.25">
      <c r="B89" s="191">
        <v>9</v>
      </c>
      <c r="C89" s="191">
        <v>4</v>
      </c>
      <c r="D89" s="191" t="s">
        <v>259</v>
      </c>
      <c r="E89" s="191">
        <v>19175606</v>
      </c>
      <c r="F89" s="191" t="s">
        <v>266</v>
      </c>
      <c r="G89" s="191" t="s">
        <v>267</v>
      </c>
      <c r="H89" s="191" t="s">
        <v>268</v>
      </c>
      <c r="I89" s="191" t="s">
        <v>269</v>
      </c>
      <c r="J89" s="191"/>
      <c r="K89" s="191"/>
      <c r="L89" s="191">
        <v>30</v>
      </c>
      <c r="M89" s="269">
        <v>1600000</v>
      </c>
      <c r="N89" s="294">
        <f t="shared" si="17"/>
        <v>162000</v>
      </c>
      <c r="O89" s="269">
        <v>0</v>
      </c>
      <c r="P89" s="295">
        <f t="shared" si="15"/>
        <v>146833.33333333334</v>
      </c>
      <c r="Q89" s="294">
        <f t="shared" si="18"/>
        <v>17620</v>
      </c>
      <c r="R89" s="295">
        <f t="shared" si="19"/>
        <v>146833.33333333334</v>
      </c>
      <c r="S89" s="294">
        <f t="shared" si="16"/>
        <v>66666.666666666672</v>
      </c>
      <c r="T89" s="191"/>
      <c r="U89" s="294">
        <f t="shared" si="21"/>
        <v>192000</v>
      </c>
      <c r="V89" s="294">
        <f t="shared" si="13"/>
        <v>8400</v>
      </c>
      <c r="W89" s="294">
        <f t="shared" si="13"/>
        <v>64000</v>
      </c>
      <c r="X89" s="191"/>
      <c r="Y89" s="266">
        <v>256000</v>
      </c>
      <c r="Z89" s="266">
        <v>64000</v>
      </c>
      <c r="AA89" s="266">
        <v>8400</v>
      </c>
      <c r="AB89" s="266">
        <v>64000</v>
      </c>
    </row>
    <row r="90" spans="2:29" x14ac:dyDescent="0.25">
      <c r="B90" s="191">
        <v>9</v>
      </c>
      <c r="C90" s="191">
        <v>5</v>
      </c>
      <c r="D90" s="191" t="s">
        <v>259</v>
      </c>
      <c r="E90" s="191">
        <v>19175606</v>
      </c>
      <c r="F90" s="191" t="s">
        <v>266</v>
      </c>
      <c r="G90" s="191" t="s">
        <v>267</v>
      </c>
      <c r="H90" s="191" t="s">
        <v>268</v>
      </c>
      <c r="I90" s="191" t="s">
        <v>269</v>
      </c>
      <c r="J90" s="191"/>
      <c r="K90" s="191"/>
      <c r="L90" s="191">
        <v>30</v>
      </c>
      <c r="M90" s="269">
        <v>1300000</v>
      </c>
      <c r="N90" s="294">
        <f t="shared" si="17"/>
        <v>162000</v>
      </c>
      <c r="O90" s="269">
        <v>0</v>
      </c>
      <c r="P90" s="295">
        <f t="shared" si="15"/>
        <v>121833.33333333333</v>
      </c>
      <c r="Q90" s="294">
        <f t="shared" si="18"/>
        <v>14619.999999999998</v>
      </c>
      <c r="R90" s="295">
        <f t="shared" si="19"/>
        <v>121833.33333333333</v>
      </c>
      <c r="S90" s="294">
        <f t="shared" si="16"/>
        <v>54166.666666666664</v>
      </c>
      <c r="T90" s="191"/>
      <c r="U90" s="294">
        <f t="shared" si="21"/>
        <v>156000</v>
      </c>
      <c r="V90" s="294">
        <f t="shared" si="13"/>
        <v>6800</v>
      </c>
      <c r="W90" s="294">
        <f t="shared" si="13"/>
        <v>52000</v>
      </c>
      <c r="X90" s="191"/>
      <c r="Y90" s="266">
        <v>208000</v>
      </c>
      <c r="Z90" s="266">
        <v>52000</v>
      </c>
      <c r="AA90" s="266">
        <v>6800</v>
      </c>
      <c r="AB90" s="266">
        <v>52000</v>
      </c>
    </row>
    <row r="91" spans="2:29" x14ac:dyDescent="0.25">
      <c r="B91" s="191">
        <v>9</v>
      </c>
      <c r="C91" s="191">
        <v>6</v>
      </c>
      <c r="D91" s="191" t="s">
        <v>259</v>
      </c>
      <c r="E91" s="191">
        <v>19175606</v>
      </c>
      <c r="F91" s="191" t="s">
        <v>266</v>
      </c>
      <c r="G91" s="191" t="s">
        <v>267</v>
      </c>
      <c r="H91" s="191" t="s">
        <v>268</v>
      </c>
      <c r="I91" s="191" t="s">
        <v>269</v>
      </c>
      <c r="J91" s="191"/>
      <c r="K91" s="191"/>
      <c r="L91" s="191">
        <v>30</v>
      </c>
      <c r="M91" s="269">
        <v>2470000</v>
      </c>
      <c r="N91" s="294">
        <f t="shared" si="17"/>
        <v>162000</v>
      </c>
      <c r="O91" s="269">
        <v>0</v>
      </c>
      <c r="P91" s="295">
        <f t="shared" si="15"/>
        <v>219333.33333333334</v>
      </c>
      <c r="Q91" s="294">
        <f t="shared" si="18"/>
        <v>26320</v>
      </c>
      <c r="R91" s="295">
        <f t="shared" si="19"/>
        <v>219333.33333333334</v>
      </c>
      <c r="S91" s="294">
        <f t="shared" si="16"/>
        <v>102916.66666666667</v>
      </c>
      <c r="T91" s="191"/>
      <c r="U91" s="294">
        <v>0</v>
      </c>
      <c r="V91" s="294">
        <f t="shared" si="13"/>
        <v>12900</v>
      </c>
      <c r="W91" s="294">
        <f t="shared" si="13"/>
        <v>98800</v>
      </c>
      <c r="X91" s="191"/>
      <c r="Y91" s="191">
        <v>0</v>
      </c>
      <c r="Z91" s="266">
        <v>98800</v>
      </c>
      <c r="AA91" s="266">
        <v>12900</v>
      </c>
      <c r="AB91" s="266">
        <v>98800</v>
      </c>
    </row>
    <row r="92" spans="2:29" x14ac:dyDescent="0.25">
      <c r="B92" s="191">
        <v>9</v>
      </c>
      <c r="C92" s="191">
        <v>7</v>
      </c>
      <c r="D92" s="191" t="s">
        <v>259</v>
      </c>
      <c r="E92" s="191">
        <v>19175606</v>
      </c>
      <c r="F92" s="191" t="s">
        <v>266</v>
      </c>
      <c r="G92" s="191" t="s">
        <v>267</v>
      </c>
      <c r="H92" s="191" t="s">
        <v>268</v>
      </c>
      <c r="I92" s="191" t="s">
        <v>269</v>
      </c>
      <c r="J92" s="191"/>
      <c r="K92" s="191"/>
      <c r="L92" s="191">
        <v>30</v>
      </c>
      <c r="M92" s="269">
        <v>1300000</v>
      </c>
      <c r="N92" s="294">
        <f t="shared" si="17"/>
        <v>162000</v>
      </c>
      <c r="O92" s="269">
        <v>0</v>
      </c>
      <c r="P92" s="295">
        <f t="shared" si="15"/>
        <v>121833.33333333333</v>
      </c>
      <c r="Q92" s="294">
        <f t="shared" si="18"/>
        <v>14619.999999999998</v>
      </c>
      <c r="R92" s="295">
        <f t="shared" si="19"/>
        <v>121833.33333333333</v>
      </c>
      <c r="S92" s="294">
        <f t="shared" si="16"/>
        <v>54166.666666666664</v>
      </c>
      <c r="T92" s="191"/>
      <c r="U92" s="294">
        <f t="shared" ref="U92:U100" si="22">+M92*12%</f>
        <v>156000</v>
      </c>
      <c r="V92" s="294">
        <f t="shared" si="13"/>
        <v>6800</v>
      </c>
      <c r="W92" s="294">
        <f t="shared" si="13"/>
        <v>52000</v>
      </c>
      <c r="X92" s="191"/>
      <c r="Y92" s="266">
        <v>208000</v>
      </c>
      <c r="Z92" s="266">
        <v>52000</v>
      </c>
      <c r="AA92" s="266">
        <v>6800</v>
      </c>
      <c r="AB92" s="266">
        <v>52000</v>
      </c>
    </row>
    <row r="93" spans="2:29" x14ac:dyDescent="0.25">
      <c r="B93" s="191">
        <v>9</v>
      </c>
      <c r="C93" s="191">
        <v>8</v>
      </c>
      <c r="D93" s="191" t="s">
        <v>259</v>
      </c>
      <c r="E93" s="191">
        <v>19175606</v>
      </c>
      <c r="F93" s="191" t="s">
        <v>266</v>
      </c>
      <c r="G93" s="191" t="s">
        <v>267</v>
      </c>
      <c r="H93" s="191" t="s">
        <v>268</v>
      </c>
      <c r="I93" s="191" t="s">
        <v>269</v>
      </c>
      <c r="J93" s="191"/>
      <c r="K93" s="191"/>
      <c r="L93" s="191">
        <v>30</v>
      </c>
      <c r="M93" s="269">
        <v>1300000</v>
      </c>
      <c r="N93" s="294">
        <f t="shared" si="17"/>
        <v>162000</v>
      </c>
      <c r="O93" s="269">
        <v>0</v>
      </c>
      <c r="P93" s="295">
        <f t="shared" si="15"/>
        <v>121833.33333333333</v>
      </c>
      <c r="Q93" s="294">
        <f t="shared" si="18"/>
        <v>14619.999999999998</v>
      </c>
      <c r="R93" s="295">
        <f t="shared" si="19"/>
        <v>121833.33333333333</v>
      </c>
      <c r="S93" s="294">
        <f t="shared" si="16"/>
        <v>54166.666666666664</v>
      </c>
      <c r="T93" s="191"/>
      <c r="U93" s="294">
        <f t="shared" si="22"/>
        <v>156000</v>
      </c>
      <c r="V93" s="294">
        <f t="shared" si="13"/>
        <v>6800</v>
      </c>
      <c r="W93" s="294">
        <f t="shared" si="13"/>
        <v>52000</v>
      </c>
      <c r="X93" s="191"/>
      <c r="Y93" s="266">
        <v>208000</v>
      </c>
      <c r="Z93" s="266">
        <v>52000</v>
      </c>
      <c r="AA93" s="266">
        <v>6800</v>
      </c>
      <c r="AB93" s="266">
        <v>52000</v>
      </c>
    </row>
    <row r="94" spans="2:29" x14ac:dyDescent="0.25">
      <c r="B94" s="191">
        <v>9</v>
      </c>
      <c r="C94" s="191">
        <v>9</v>
      </c>
      <c r="D94" s="191" t="s">
        <v>259</v>
      </c>
      <c r="E94" s="191">
        <v>19175606</v>
      </c>
      <c r="F94" s="191" t="s">
        <v>266</v>
      </c>
      <c r="G94" s="191" t="s">
        <v>267</v>
      </c>
      <c r="H94" s="191" t="s">
        <v>268</v>
      </c>
      <c r="I94" s="191" t="s">
        <v>269</v>
      </c>
      <c r="J94" s="191"/>
      <c r="K94" s="191"/>
      <c r="L94" s="191">
        <v>30</v>
      </c>
      <c r="M94" s="269">
        <v>2470000</v>
      </c>
      <c r="N94" s="294">
        <f t="shared" si="17"/>
        <v>162000</v>
      </c>
      <c r="O94" s="269">
        <v>0</v>
      </c>
      <c r="P94" s="295">
        <f t="shared" si="15"/>
        <v>219333.33333333334</v>
      </c>
      <c r="Q94" s="294">
        <f t="shared" si="18"/>
        <v>26320</v>
      </c>
      <c r="R94" s="295">
        <f t="shared" si="19"/>
        <v>219333.33333333334</v>
      </c>
      <c r="S94" s="294">
        <f t="shared" si="16"/>
        <v>102916.66666666667</v>
      </c>
      <c r="T94" s="191"/>
      <c r="U94" s="294">
        <f t="shared" si="22"/>
        <v>296400</v>
      </c>
      <c r="V94" s="294">
        <f t="shared" si="13"/>
        <v>172000</v>
      </c>
      <c r="W94" s="294">
        <f t="shared" si="13"/>
        <v>98800</v>
      </c>
      <c r="X94" s="191"/>
      <c r="Y94" s="266">
        <v>395200</v>
      </c>
      <c r="Z94" s="266">
        <v>98800</v>
      </c>
      <c r="AA94" s="266">
        <v>172000</v>
      </c>
      <c r="AB94" s="266">
        <v>98800</v>
      </c>
    </row>
    <row r="95" spans="2:29" x14ac:dyDescent="0.25">
      <c r="B95" s="191">
        <v>9</v>
      </c>
      <c r="C95" s="191">
        <v>10</v>
      </c>
      <c r="D95" s="191" t="s">
        <v>259</v>
      </c>
      <c r="E95" s="191">
        <v>19175606</v>
      </c>
      <c r="F95" s="191" t="s">
        <v>266</v>
      </c>
      <c r="G95" s="191" t="s">
        <v>267</v>
      </c>
      <c r="H95" s="191" t="s">
        <v>268</v>
      </c>
      <c r="I95" s="191" t="s">
        <v>269</v>
      </c>
      <c r="J95" s="191"/>
      <c r="K95" s="191"/>
      <c r="L95" s="191">
        <v>30</v>
      </c>
      <c r="M95" s="269">
        <v>2470000</v>
      </c>
      <c r="N95" s="294">
        <f t="shared" si="17"/>
        <v>162000</v>
      </c>
      <c r="O95" s="269">
        <v>0</v>
      </c>
      <c r="P95" s="295">
        <f t="shared" si="15"/>
        <v>219333.33333333334</v>
      </c>
      <c r="Q95" s="294">
        <f t="shared" si="18"/>
        <v>26320</v>
      </c>
      <c r="R95" s="295">
        <f t="shared" si="19"/>
        <v>219333.33333333334</v>
      </c>
      <c r="S95" s="294">
        <f t="shared" si="16"/>
        <v>102916.66666666667</v>
      </c>
      <c r="T95" s="191"/>
      <c r="U95" s="294">
        <f t="shared" si="22"/>
        <v>296400</v>
      </c>
      <c r="V95" s="294">
        <f t="shared" si="13"/>
        <v>12900</v>
      </c>
      <c r="W95" s="294">
        <f t="shared" si="13"/>
        <v>98800</v>
      </c>
      <c r="X95" s="191"/>
      <c r="Y95" s="266">
        <v>395200</v>
      </c>
      <c r="Z95" s="266">
        <v>98800</v>
      </c>
      <c r="AA95" s="266">
        <v>12900</v>
      </c>
      <c r="AB95" s="266">
        <v>98800</v>
      </c>
      <c r="AC95" s="268">
        <f>SUM(Y86:AB95)</f>
        <v>3886200</v>
      </c>
    </row>
    <row r="96" spans="2:29" x14ac:dyDescent="0.25">
      <c r="B96" s="191">
        <v>10</v>
      </c>
      <c r="C96" s="191">
        <v>1</v>
      </c>
      <c r="D96" s="191" t="s">
        <v>259</v>
      </c>
      <c r="E96" s="191">
        <v>19175606</v>
      </c>
      <c r="F96" s="191" t="s">
        <v>266</v>
      </c>
      <c r="G96" s="191" t="s">
        <v>267</v>
      </c>
      <c r="H96" s="191" t="s">
        <v>268</v>
      </c>
      <c r="I96" s="191" t="s">
        <v>269</v>
      </c>
      <c r="J96" s="191"/>
      <c r="K96" s="191"/>
      <c r="L96" s="191">
        <v>30</v>
      </c>
      <c r="M96" s="269">
        <v>1300000</v>
      </c>
      <c r="N96" s="294">
        <f t="shared" si="17"/>
        <v>162000</v>
      </c>
      <c r="O96" s="269">
        <v>0</v>
      </c>
      <c r="P96" s="295">
        <f t="shared" si="15"/>
        <v>121833.33333333333</v>
      </c>
      <c r="Q96" s="294">
        <f t="shared" si="18"/>
        <v>14619.999999999998</v>
      </c>
      <c r="R96" s="295">
        <f t="shared" si="19"/>
        <v>121833.33333333333</v>
      </c>
      <c r="S96" s="294">
        <f t="shared" si="16"/>
        <v>54166.666666666664</v>
      </c>
      <c r="T96" s="191"/>
      <c r="U96" s="294">
        <f t="shared" si="22"/>
        <v>156000</v>
      </c>
      <c r="V96" s="294">
        <f t="shared" si="13"/>
        <v>6800</v>
      </c>
      <c r="W96" s="294">
        <f t="shared" si="13"/>
        <v>52000</v>
      </c>
      <c r="X96" s="191"/>
      <c r="Y96" s="266">
        <v>208000</v>
      </c>
      <c r="Z96" s="266">
        <v>52000</v>
      </c>
      <c r="AA96" s="266">
        <v>6800</v>
      </c>
      <c r="AB96" s="266">
        <v>52000</v>
      </c>
    </row>
    <row r="97" spans="2:29" x14ac:dyDescent="0.25">
      <c r="B97" s="191">
        <v>10</v>
      </c>
      <c r="C97" s="191">
        <v>2</v>
      </c>
      <c r="D97" s="191" t="s">
        <v>259</v>
      </c>
      <c r="E97" s="191">
        <v>19175606</v>
      </c>
      <c r="F97" s="191" t="s">
        <v>266</v>
      </c>
      <c r="G97" s="191" t="s">
        <v>267</v>
      </c>
      <c r="H97" s="191" t="s">
        <v>268</v>
      </c>
      <c r="I97" s="191" t="s">
        <v>269</v>
      </c>
      <c r="J97" s="191"/>
      <c r="K97" s="191"/>
      <c r="L97" s="191">
        <v>30</v>
      </c>
      <c r="M97" s="269">
        <v>1300000</v>
      </c>
      <c r="N97" s="294">
        <f t="shared" si="17"/>
        <v>162000</v>
      </c>
      <c r="O97" s="269">
        <v>0</v>
      </c>
      <c r="P97" s="295">
        <f t="shared" si="15"/>
        <v>121833.33333333333</v>
      </c>
      <c r="Q97" s="294">
        <f t="shared" si="18"/>
        <v>14619.999999999998</v>
      </c>
      <c r="R97" s="295">
        <f t="shared" si="19"/>
        <v>121833.33333333333</v>
      </c>
      <c r="S97" s="294">
        <f t="shared" si="16"/>
        <v>54166.666666666664</v>
      </c>
      <c r="T97" s="191"/>
      <c r="U97" s="294">
        <f t="shared" si="22"/>
        <v>156000</v>
      </c>
      <c r="V97" s="294">
        <f t="shared" si="13"/>
        <v>6800</v>
      </c>
      <c r="W97" s="294">
        <f t="shared" si="13"/>
        <v>52000</v>
      </c>
      <c r="X97" s="191"/>
      <c r="Y97" s="266">
        <v>208000</v>
      </c>
      <c r="Z97" s="266">
        <v>52000</v>
      </c>
      <c r="AA97" s="266">
        <v>6800</v>
      </c>
      <c r="AB97" s="266">
        <v>52000</v>
      </c>
    </row>
    <row r="98" spans="2:29" x14ac:dyDescent="0.25">
      <c r="B98" s="191">
        <v>10</v>
      </c>
      <c r="C98" s="191">
        <v>3</v>
      </c>
      <c r="D98" s="191" t="s">
        <v>259</v>
      </c>
      <c r="E98" s="191">
        <v>19175606</v>
      </c>
      <c r="F98" s="191" t="s">
        <v>266</v>
      </c>
      <c r="G98" s="191" t="s">
        <v>267</v>
      </c>
      <c r="H98" s="191" t="s">
        <v>268</v>
      </c>
      <c r="I98" s="191" t="s">
        <v>269</v>
      </c>
      <c r="J98" s="191"/>
      <c r="K98" s="191"/>
      <c r="L98" s="191">
        <v>30</v>
      </c>
      <c r="M98" s="269">
        <v>1300000</v>
      </c>
      <c r="N98" s="294">
        <f t="shared" si="17"/>
        <v>162000</v>
      </c>
      <c r="O98" s="269">
        <v>0</v>
      </c>
      <c r="P98" s="295">
        <f t="shared" si="15"/>
        <v>121833.33333333333</v>
      </c>
      <c r="Q98" s="294">
        <f t="shared" si="18"/>
        <v>14619.999999999998</v>
      </c>
      <c r="R98" s="295">
        <f t="shared" si="19"/>
        <v>121833.33333333333</v>
      </c>
      <c r="S98" s="294">
        <f t="shared" si="16"/>
        <v>54166.666666666664</v>
      </c>
      <c r="T98" s="191"/>
      <c r="U98" s="294">
        <f t="shared" si="22"/>
        <v>156000</v>
      </c>
      <c r="V98" s="294">
        <f t="shared" si="13"/>
        <v>6800</v>
      </c>
      <c r="W98" s="294">
        <f t="shared" si="13"/>
        <v>52000</v>
      </c>
      <c r="X98" s="191"/>
      <c r="Y98" s="266">
        <v>208000</v>
      </c>
      <c r="Z98" s="266">
        <v>52000</v>
      </c>
      <c r="AA98" s="266">
        <v>6800</v>
      </c>
      <c r="AB98" s="266">
        <v>52000</v>
      </c>
    </row>
    <row r="99" spans="2:29" x14ac:dyDescent="0.25">
      <c r="B99" s="191">
        <v>10</v>
      </c>
      <c r="C99" s="191">
        <v>4</v>
      </c>
      <c r="D99" s="191" t="s">
        <v>259</v>
      </c>
      <c r="E99" s="191">
        <v>19175606</v>
      </c>
      <c r="F99" s="191" t="s">
        <v>266</v>
      </c>
      <c r="G99" s="191" t="s">
        <v>267</v>
      </c>
      <c r="H99" s="191" t="s">
        <v>268</v>
      </c>
      <c r="I99" s="191" t="s">
        <v>269</v>
      </c>
      <c r="J99" s="191"/>
      <c r="K99" s="191"/>
      <c r="L99" s="191">
        <v>30</v>
      </c>
      <c r="M99" s="269">
        <v>1600000</v>
      </c>
      <c r="N99" s="294">
        <f t="shared" si="17"/>
        <v>162000</v>
      </c>
      <c r="O99" s="269">
        <v>0</v>
      </c>
      <c r="P99" s="295">
        <f t="shared" si="15"/>
        <v>146833.33333333334</v>
      </c>
      <c r="Q99" s="294">
        <f t="shared" si="18"/>
        <v>17620</v>
      </c>
      <c r="R99" s="295">
        <f t="shared" si="19"/>
        <v>146833.33333333334</v>
      </c>
      <c r="S99" s="294">
        <f t="shared" si="16"/>
        <v>66666.666666666672</v>
      </c>
      <c r="T99" s="191"/>
      <c r="U99" s="294">
        <f t="shared" si="22"/>
        <v>192000</v>
      </c>
      <c r="V99" s="294">
        <f t="shared" si="13"/>
        <v>8400</v>
      </c>
      <c r="W99" s="294">
        <f t="shared" si="13"/>
        <v>64000</v>
      </c>
      <c r="X99" s="191"/>
      <c r="Y99" s="266">
        <v>256000</v>
      </c>
      <c r="Z99" s="266">
        <v>64000</v>
      </c>
      <c r="AA99" s="266">
        <v>8400</v>
      </c>
      <c r="AB99" s="266">
        <v>64000</v>
      </c>
    </row>
    <row r="100" spans="2:29" x14ac:dyDescent="0.25">
      <c r="B100" s="191">
        <v>10</v>
      </c>
      <c r="C100" s="191">
        <v>5</v>
      </c>
      <c r="D100" s="191" t="s">
        <v>259</v>
      </c>
      <c r="E100" s="191">
        <v>19175606</v>
      </c>
      <c r="F100" s="191" t="s">
        <v>266</v>
      </c>
      <c r="G100" s="191" t="s">
        <v>267</v>
      </c>
      <c r="H100" s="191" t="s">
        <v>268</v>
      </c>
      <c r="I100" s="191" t="s">
        <v>269</v>
      </c>
      <c r="J100" s="191"/>
      <c r="K100" s="191"/>
      <c r="L100" s="191">
        <v>30</v>
      </c>
      <c r="M100" s="269">
        <v>1300000</v>
      </c>
      <c r="N100" s="294">
        <f t="shared" si="17"/>
        <v>162000</v>
      </c>
      <c r="O100" s="269">
        <v>0</v>
      </c>
      <c r="P100" s="295">
        <f t="shared" si="15"/>
        <v>121833.33333333333</v>
      </c>
      <c r="Q100" s="294">
        <f t="shared" si="18"/>
        <v>14619.999999999998</v>
      </c>
      <c r="R100" s="295">
        <f t="shared" si="19"/>
        <v>121833.33333333333</v>
      </c>
      <c r="S100" s="294">
        <f t="shared" si="16"/>
        <v>54166.666666666664</v>
      </c>
      <c r="T100" s="191"/>
      <c r="U100" s="294">
        <f t="shared" si="22"/>
        <v>156000</v>
      </c>
      <c r="V100" s="294">
        <f t="shared" si="13"/>
        <v>6800</v>
      </c>
      <c r="W100" s="294">
        <f t="shared" si="13"/>
        <v>52000</v>
      </c>
      <c r="X100" s="191"/>
      <c r="Y100" s="266">
        <v>208000</v>
      </c>
      <c r="Z100" s="266">
        <v>52000</v>
      </c>
      <c r="AA100" s="266">
        <v>6800</v>
      </c>
      <c r="AB100" s="266">
        <v>52000</v>
      </c>
    </row>
    <row r="101" spans="2:29" x14ac:dyDescent="0.25">
      <c r="B101" s="191">
        <v>10</v>
      </c>
      <c r="C101" s="191">
        <v>6</v>
      </c>
      <c r="D101" s="191" t="s">
        <v>259</v>
      </c>
      <c r="E101" s="191">
        <v>19175606</v>
      </c>
      <c r="F101" s="191" t="s">
        <v>266</v>
      </c>
      <c r="G101" s="191" t="s">
        <v>267</v>
      </c>
      <c r="H101" s="191" t="s">
        <v>268</v>
      </c>
      <c r="I101" s="191" t="s">
        <v>269</v>
      </c>
      <c r="J101" s="191"/>
      <c r="K101" s="191"/>
      <c r="L101" s="191">
        <v>30</v>
      </c>
      <c r="M101" s="269">
        <v>2470000</v>
      </c>
      <c r="N101" s="294">
        <f t="shared" si="17"/>
        <v>162000</v>
      </c>
      <c r="O101" s="269">
        <v>0</v>
      </c>
      <c r="P101" s="295">
        <f t="shared" si="15"/>
        <v>219333.33333333334</v>
      </c>
      <c r="Q101" s="294">
        <f t="shared" si="18"/>
        <v>26320</v>
      </c>
      <c r="R101" s="295">
        <f t="shared" si="19"/>
        <v>219333.33333333334</v>
      </c>
      <c r="S101" s="294">
        <f t="shared" si="16"/>
        <v>102916.66666666667</v>
      </c>
      <c r="T101" s="191"/>
      <c r="U101" s="294">
        <v>0</v>
      </c>
      <c r="V101" s="294">
        <f t="shared" si="13"/>
        <v>12900</v>
      </c>
      <c r="W101" s="294">
        <f t="shared" si="13"/>
        <v>98800</v>
      </c>
      <c r="X101" s="191"/>
      <c r="Y101" s="191">
        <v>0</v>
      </c>
      <c r="Z101" s="266">
        <v>98800</v>
      </c>
      <c r="AA101" s="266">
        <v>12900</v>
      </c>
      <c r="AB101" s="266">
        <v>98800</v>
      </c>
    </row>
    <row r="102" spans="2:29" x14ac:dyDescent="0.25">
      <c r="B102" s="191">
        <v>10</v>
      </c>
      <c r="C102" s="191">
        <v>7</v>
      </c>
      <c r="D102" s="191" t="s">
        <v>259</v>
      </c>
      <c r="E102" s="191">
        <v>19175606</v>
      </c>
      <c r="F102" s="191" t="s">
        <v>266</v>
      </c>
      <c r="G102" s="191" t="s">
        <v>267</v>
      </c>
      <c r="H102" s="191" t="s">
        <v>268</v>
      </c>
      <c r="I102" s="191" t="s">
        <v>269</v>
      </c>
      <c r="J102" s="191"/>
      <c r="K102" s="191"/>
      <c r="L102" s="191">
        <v>30</v>
      </c>
      <c r="M102" s="269">
        <v>1300000</v>
      </c>
      <c r="N102" s="294">
        <f t="shared" si="17"/>
        <v>162000</v>
      </c>
      <c r="O102" s="269">
        <v>0</v>
      </c>
      <c r="P102" s="295">
        <f t="shared" ref="P102:P124" si="23">+(L102*(M102+N102)/360)</f>
        <v>121833.33333333333</v>
      </c>
      <c r="Q102" s="294">
        <f t="shared" si="18"/>
        <v>14619.999999999998</v>
      </c>
      <c r="R102" s="295">
        <f t="shared" si="19"/>
        <v>121833.33333333333</v>
      </c>
      <c r="S102" s="294">
        <f t="shared" ref="S102:S124" si="24">+(L102*M102/720)</f>
        <v>54166.666666666664</v>
      </c>
      <c r="T102" s="191"/>
      <c r="U102" s="294">
        <f t="shared" ref="U102:U110" si="25">+M102*12%</f>
        <v>156000</v>
      </c>
      <c r="V102" s="294">
        <f t="shared" si="13"/>
        <v>6800</v>
      </c>
      <c r="W102" s="294">
        <f t="shared" si="13"/>
        <v>52000</v>
      </c>
      <c r="X102" s="191"/>
      <c r="Y102" s="266">
        <v>208000</v>
      </c>
      <c r="Z102" s="266">
        <v>52000</v>
      </c>
      <c r="AA102" s="266">
        <v>6800</v>
      </c>
      <c r="AB102" s="266">
        <v>52000</v>
      </c>
    </row>
    <row r="103" spans="2:29" x14ac:dyDescent="0.25">
      <c r="B103" s="191">
        <v>10</v>
      </c>
      <c r="C103" s="191">
        <v>8</v>
      </c>
      <c r="D103" s="191" t="s">
        <v>259</v>
      </c>
      <c r="E103" s="191">
        <v>19175606</v>
      </c>
      <c r="F103" s="191" t="s">
        <v>266</v>
      </c>
      <c r="G103" s="191" t="s">
        <v>267</v>
      </c>
      <c r="H103" s="191" t="s">
        <v>268</v>
      </c>
      <c r="I103" s="191" t="s">
        <v>269</v>
      </c>
      <c r="J103" s="191"/>
      <c r="K103" s="191"/>
      <c r="L103" s="191">
        <v>30</v>
      </c>
      <c r="M103" s="269">
        <v>1300000</v>
      </c>
      <c r="N103" s="294">
        <f t="shared" si="17"/>
        <v>162000</v>
      </c>
      <c r="O103" s="269">
        <v>0</v>
      </c>
      <c r="P103" s="295">
        <f t="shared" si="23"/>
        <v>121833.33333333333</v>
      </c>
      <c r="Q103" s="294">
        <f t="shared" si="18"/>
        <v>14619.999999999998</v>
      </c>
      <c r="R103" s="295">
        <f t="shared" si="19"/>
        <v>121833.33333333333</v>
      </c>
      <c r="S103" s="294">
        <f t="shared" si="24"/>
        <v>54166.666666666664</v>
      </c>
      <c r="T103" s="191"/>
      <c r="U103" s="294">
        <f t="shared" si="25"/>
        <v>156000</v>
      </c>
      <c r="V103" s="294">
        <f t="shared" si="13"/>
        <v>6800</v>
      </c>
      <c r="W103" s="294">
        <f t="shared" si="13"/>
        <v>52000</v>
      </c>
      <c r="X103" s="191"/>
      <c r="Y103" s="266">
        <v>208000</v>
      </c>
      <c r="Z103" s="266">
        <v>52000</v>
      </c>
      <c r="AA103" s="266">
        <v>6800</v>
      </c>
      <c r="AB103" s="266">
        <v>52000</v>
      </c>
    </row>
    <row r="104" spans="2:29" x14ac:dyDescent="0.25">
      <c r="B104" s="191">
        <v>10</v>
      </c>
      <c r="C104" s="191">
        <v>9</v>
      </c>
      <c r="D104" s="191" t="s">
        <v>259</v>
      </c>
      <c r="E104" s="191">
        <v>19175606</v>
      </c>
      <c r="F104" s="191" t="s">
        <v>266</v>
      </c>
      <c r="G104" s="191" t="s">
        <v>267</v>
      </c>
      <c r="H104" s="191" t="s">
        <v>268</v>
      </c>
      <c r="I104" s="191" t="s">
        <v>269</v>
      </c>
      <c r="J104" s="191"/>
      <c r="K104" s="191"/>
      <c r="L104" s="191">
        <v>30</v>
      </c>
      <c r="M104" s="269">
        <v>2470000</v>
      </c>
      <c r="N104" s="294">
        <f t="shared" si="17"/>
        <v>162000</v>
      </c>
      <c r="O104" s="269">
        <v>0</v>
      </c>
      <c r="P104" s="295">
        <f t="shared" si="23"/>
        <v>219333.33333333334</v>
      </c>
      <c r="Q104" s="294">
        <f t="shared" si="18"/>
        <v>26320</v>
      </c>
      <c r="R104" s="295">
        <f t="shared" si="19"/>
        <v>219333.33333333334</v>
      </c>
      <c r="S104" s="294">
        <f t="shared" si="24"/>
        <v>102916.66666666667</v>
      </c>
      <c r="T104" s="191"/>
      <c r="U104" s="294">
        <f t="shared" si="25"/>
        <v>296400</v>
      </c>
      <c r="V104" s="294">
        <f t="shared" si="13"/>
        <v>172000</v>
      </c>
      <c r="W104" s="294">
        <f t="shared" si="13"/>
        <v>98800</v>
      </c>
      <c r="X104" s="191"/>
      <c r="Y104" s="266">
        <v>395200</v>
      </c>
      <c r="Z104" s="266">
        <v>98800</v>
      </c>
      <c r="AA104" s="266">
        <v>172000</v>
      </c>
      <c r="AB104" s="266">
        <v>98800</v>
      </c>
    </row>
    <row r="105" spans="2:29" x14ac:dyDescent="0.25">
      <c r="B105" s="191">
        <v>10</v>
      </c>
      <c r="C105" s="191">
        <v>10</v>
      </c>
      <c r="D105" s="191" t="s">
        <v>259</v>
      </c>
      <c r="E105" s="191">
        <v>19175606</v>
      </c>
      <c r="F105" s="191" t="s">
        <v>266</v>
      </c>
      <c r="G105" s="191" t="s">
        <v>267</v>
      </c>
      <c r="H105" s="191" t="s">
        <v>268</v>
      </c>
      <c r="I105" s="191" t="s">
        <v>269</v>
      </c>
      <c r="J105" s="191"/>
      <c r="K105" s="191"/>
      <c r="L105" s="191">
        <v>30</v>
      </c>
      <c r="M105" s="269">
        <v>2470000</v>
      </c>
      <c r="N105" s="294">
        <f t="shared" si="17"/>
        <v>162000</v>
      </c>
      <c r="O105" s="269">
        <v>0</v>
      </c>
      <c r="P105" s="295">
        <f t="shared" si="23"/>
        <v>219333.33333333334</v>
      </c>
      <c r="Q105" s="294">
        <f t="shared" si="18"/>
        <v>26320</v>
      </c>
      <c r="R105" s="295">
        <f t="shared" si="19"/>
        <v>219333.33333333334</v>
      </c>
      <c r="S105" s="294">
        <f t="shared" si="24"/>
        <v>102916.66666666667</v>
      </c>
      <c r="T105" s="191"/>
      <c r="U105" s="294">
        <f t="shared" si="25"/>
        <v>296400</v>
      </c>
      <c r="V105" s="294">
        <f t="shared" si="13"/>
        <v>12900</v>
      </c>
      <c r="W105" s="294">
        <f t="shared" si="13"/>
        <v>98800</v>
      </c>
      <c r="X105" s="191"/>
      <c r="Y105" s="266">
        <v>395200</v>
      </c>
      <c r="Z105" s="266">
        <v>98800</v>
      </c>
      <c r="AA105" s="266">
        <v>12900</v>
      </c>
      <c r="AB105" s="266">
        <v>98800</v>
      </c>
      <c r="AC105" s="268">
        <f>SUM(Y96:AB105)</f>
        <v>3886200</v>
      </c>
    </row>
    <row r="106" spans="2:29" x14ac:dyDescent="0.25">
      <c r="B106" s="191">
        <v>11</v>
      </c>
      <c r="C106" s="191">
        <v>1</v>
      </c>
      <c r="D106" s="191" t="s">
        <v>259</v>
      </c>
      <c r="E106" s="191">
        <v>19175606</v>
      </c>
      <c r="F106" s="191" t="s">
        <v>266</v>
      </c>
      <c r="G106" s="191" t="s">
        <v>267</v>
      </c>
      <c r="H106" s="191" t="s">
        <v>268</v>
      </c>
      <c r="I106" s="191" t="s">
        <v>269</v>
      </c>
      <c r="J106" s="191"/>
      <c r="K106" s="191"/>
      <c r="L106" s="191">
        <v>30</v>
      </c>
      <c r="M106" s="269">
        <v>1300000</v>
      </c>
      <c r="N106" s="294">
        <f t="shared" si="17"/>
        <v>162000</v>
      </c>
      <c r="O106" s="269">
        <v>0</v>
      </c>
      <c r="P106" s="295">
        <f t="shared" si="23"/>
        <v>121833.33333333333</v>
      </c>
      <c r="Q106" s="294">
        <f t="shared" si="18"/>
        <v>14619.999999999998</v>
      </c>
      <c r="R106" s="295">
        <f t="shared" si="19"/>
        <v>121833.33333333333</v>
      </c>
      <c r="S106" s="294">
        <f t="shared" si="24"/>
        <v>54166.666666666664</v>
      </c>
      <c r="T106" s="191"/>
      <c r="U106" s="294">
        <f t="shared" si="25"/>
        <v>156000</v>
      </c>
      <c r="V106" s="294">
        <f t="shared" si="13"/>
        <v>6800</v>
      </c>
      <c r="W106" s="294">
        <f t="shared" si="13"/>
        <v>52000</v>
      </c>
      <c r="X106" s="191"/>
      <c r="Y106" s="266">
        <v>208000</v>
      </c>
      <c r="Z106" s="266">
        <v>52000</v>
      </c>
      <c r="AA106" s="266">
        <v>6800</v>
      </c>
      <c r="AB106" s="266">
        <v>52000</v>
      </c>
    </row>
    <row r="107" spans="2:29" x14ac:dyDescent="0.25">
      <c r="B107" s="191">
        <v>11</v>
      </c>
      <c r="C107" s="191">
        <v>2</v>
      </c>
      <c r="D107" s="191" t="s">
        <v>259</v>
      </c>
      <c r="E107" s="191">
        <v>19175606</v>
      </c>
      <c r="F107" s="191" t="s">
        <v>266</v>
      </c>
      <c r="G107" s="191" t="s">
        <v>267</v>
      </c>
      <c r="H107" s="191" t="s">
        <v>268</v>
      </c>
      <c r="I107" s="191" t="s">
        <v>269</v>
      </c>
      <c r="J107" s="191"/>
      <c r="K107" s="191"/>
      <c r="L107" s="191">
        <v>30</v>
      </c>
      <c r="M107" s="269">
        <v>1300000</v>
      </c>
      <c r="N107" s="294">
        <f t="shared" si="17"/>
        <v>162000</v>
      </c>
      <c r="O107" s="269">
        <v>0</v>
      </c>
      <c r="P107" s="295">
        <f t="shared" si="23"/>
        <v>121833.33333333333</v>
      </c>
      <c r="Q107" s="294">
        <f t="shared" si="18"/>
        <v>14619.999999999998</v>
      </c>
      <c r="R107" s="295">
        <f t="shared" si="19"/>
        <v>121833.33333333333</v>
      </c>
      <c r="S107" s="294">
        <f t="shared" si="24"/>
        <v>54166.666666666664</v>
      </c>
      <c r="T107" s="191"/>
      <c r="U107" s="294">
        <f t="shared" si="25"/>
        <v>156000</v>
      </c>
      <c r="V107" s="294">
        <f t="shared" si="13"/>
        <v>6800</v>
      </c>
      <c r="W107" s="294">
        <f t="shared" si="13"/>
        <v>52000</v>
      </c>
      <c r="X107" s="191"/>
      <c r="Y107" s="266">
        <v>208000</v>
      </c>
      <c r="Z107" s="266">
        <v>52000</v>
      </c>
      <c r="AA107" s="266">
        <v>6800</v>
      </c>
      <c r="AB107" s="266">
        <v>52000</v>
      </c>
    </row>
    <row r="108" spans="2:29" x14ac:dyDescent="0.25">
      <c r="B108" s="191">
        <v>11</v>
      </c>
      <c r="C108" s="191">
        <v>3</v>
      </c>
      <c r="D108" s="191" t="s">
        <v>259</v>
      </c>
      <c r="E108" s="191">
        <v>19175606</v>
      </c>
      <c r="F108" s="191" t="s">
        <v>266</v>
      </c>
      <c r="G108" s="191" t="s">
        <v>267</v>
      </c>
      <c r="H108" s="191" t="s">
        <v>268</v>
      </c>
      <c r="I108" s="191" t="s">
        <v>269</v>
      </c>
      <c r="J108" s="191"/>
      <c r="K108" s="191"/>
      <c r="L108" s="191">
        <v>30</v>
      </c>
      <c r="M108" s="269">
        <v>1300000</v>
      </c>
      <c r="N108" s="294">
        <f t="shared" si="17"/>
        <v>162000</v>
      </c>
      <c r="O108" s="269">
        <v>0</v>
      </c>
      <c r="P108" s="295">
        <f t="shared" si="23"/>
        <v>121833.33333333333</v>
      </c>
      <c r="Q108" s="294">
        <f t="shared" si="18"/>
        <v>14619.999999999998</v>
      </c>
      <c r="R108" s="295">
        <f t="shared" si="19"/>
        <v>121833.33333333333</v>
      </c>
      <c r="S108" s="294">
        <f t="shared" si="24"/>
        <v>54166.666666666664</v>
      </c>
      <c r="T108" s="191"/>
      <c r="U108" s="294">
        <f t="shared" si="25"/>
        <v>156000</v>
      </c>
      <c r="V108" s="294">
        <f t="shared" si="13"/>
        <v>6800</v>
      </c>
      <c r="W108" s="294">
        <f t="shared" si="13"/>
        <v>52000</v>
      </c>
      <c r="X108" s="191"/>
      <c r="Y108" s="266">
        <v>208000</v>
      </c>
      <c r="Z108" s="266">
        <v>52000</v>
      </c>
      <c r="AA108" s="266">
        <v>6800</v>
      </c>
      <c r="AB108" s="266">
        <v>52000</v>
      </c>
    </row>
    <row r="109" spans="2:29" x14ac:dyDescent="0.25">
      <c r="B109" s="191">
        <v>11</v>
      </c>
      <c r="C109" s="191">
        <v>4</v>
      </c>
      <c r="D109" s="191" t="s">
        <v>259</v>
      </c>
      <c r="E109" s="191">
        <v>19175606</v>
      </c>
      <c r="F109" s="191" t="s">
        <v>266</v>
      </c>
      <c r="G109" s="191" t="s">
        <v>267</v>
      </c>
      <c r="H109" s="191" t="s">
        <v>268</v>
      </c>
      <c r="I109" s="191" t="s">
        <v>269</v>
      </c>
      <c r="J109" s="191"/>
      <c r="K109" s="191"/>
      <c r="L109" s="191">
        <v>30</v>
      </c>
      <c r="M109" s="269">
        <v>1600000</v>
      </c>
      <c r="N109" s="294">
        <f t="shared" si="17"/>
        <v>162000</v>
      </c>
      <c r="O109" s="269">
        <v>0</v>
      </c>
      <c r="P109" s="295">
        <f t="shared" si="23"/>
        <v>146833.33333333334</v>
      </c>
      <c r="Q109" s="294">
        <f t="shared" si="18"/>
        <v>17620</v>
      </c>
      <c r="R109" s="295">
        <f t="shared" si="19"/>
        <v>146833.33333333334</v>
      </c>
      <c r="S109" s="294">
        <f t="shared" si="24"/>
        <v>66666.666666666672</v>
      </c>
      <c r="T109" s="191"/>
      <c r="U109" s="294">
        <f t="shared" si="25"/>
        <v>192000</v>
      </c>
      <c r="V109" s="294">
        <f t="shared" si="13"/>
        <v>8400</v>
      </c>
      <c r="W109" s="294">
        <f t="shared" si="13"/>
        <v>64000</v>
      </c>
      <c r="X109" s="191"/>
      <c r="Y109" s="266">
        <v>256000</v>
      </c>
      <c r="Z109" s="266">
        <v>64000</v>
      </c>
      <c r="AA109" s="266">
        <v>8400</v>
      </c>
      <c r="AB109" s="266">
        <v>64000</v>
      </c>
    </row>
    <row r="110" spans="2:29" x14ac:dyDescent="0.25">
      <c r="B110" s="191">
        <v>11</v>
      </c>
      <c r="C110" s="191">
        <v>5</v>
      </c>
      <c r="D110" s="191" t="s">
        <v>259</v>
      </c>
      <c r="E110" s="191">
        <v>19175606</v>
      </c>
      <c r="F110" s="191" t="s">
        <v>266</v>
      </c>
      <c r="G110" s="191" t="s">
        <v>267</v>
      </c>
      <c r="H110" s="191" t="s">
        <v>268</v>
      </c>
      <c r="I110" s="191" t="s">
        <v>269</v>
      </c>
      <c r="J110" s="191"/>
      <c r="K110" s="191"/>
      <c r="L110" s="191">
        <v>30</v>
      </c>
      <c r="M110" s="269">
        <v>1300000</v>
      </c>
      <c r="N110" s="294">
        <f t="shared" si="17"/>
        <v>162000</v>
      </c>
      <c r="O110" s="269">
        <v>0</v>
      </c>
      <c r="P110" s="295">
        <f t="shared" si="23"/>
        <v>121833.33333333333</v>
      </c>
      <c r="Q110" s="294">
        <f t="shared" si="18"/>
        <v>14619.999999999998</v>
      </c>
      <c r="R110" s="295">
        <f t="shared" si="19"/>
        <v>121833.33333333333</v>
      </c>
      <c r="S110" s="294">
        <f t="shared" si="24"/>
        <v>54166.666666666664</v>
      </c>
      <c r="T110" s="191"/>
      <c r="U110" s="294">
        <f t="shared" si="25"/>
        <v>156000</v>
      </c>
      <c r="V110" s="294">
        <f t="shared" si="13"/>
        <v>6800</v>
      </c>
      <c r="W110" s="294">
        <f t="shared" si="13"/>
        <v>52000</v>
      </c>
      <c r="X110" s="191"/>
      <c r="Y110" s="266">
        <v>208000</v>
      </c>
      <c r="Z110" s="266">
        <v>52000</v>
      </c>
      <c r="AA110" s="266">
        <v>6800</v>
      </c>
      <c r="AB110" s="266">
        <v>52000</v>
      </c>
    </row>
    <row r="111" spans="2:29" x14ac:dyDescent="0.25">
      <c r="B111" s="191">
        <v>11</v>
      </c>
      <c r="C111" s="191">
        <v>6</v>
      </c>
      <c r="D111" s="191" t="s">
        <v>259</v>
      </c>
      <c r="E111" s="191">
        <v>19175606</v>
      </c>
      <c r="F111" s="191" t="s">
        <v>266</v>
      </c>
      <c r="G111" s="191" t="s">
        <v>267</v>
      </c>
      <c r="H111" s="191" t="s">
        <v>268</v>
      </c>
      <c r="I111" s="191" t="s">
        <v>269</v>
      </c>
      <c r="J111" s="191"/>
      <c r="K111" s="191"/>
      <c r="L111" s="191">
        <v>30</v>
      </c>
      <c r="M111" s="269">
        <v>2470000</v>
      </c>
      <c r="N111" s="294">
        <f t="shared" si="17"/>
        <v>162000</v>
      </c>
      <c r="O111" s="269">
        <v>0</v>
      </c>
      <c r="P111" s="295">
        <f t="shared" si="23"/>
        <v>219333.33333333334</v>
      </c>
      <c r="Q111" s="294">
        <f t="shared" si="18"/>
        <v>26320</v>
      </c>
      <c r="R111" s="295">
        <f t="shared" si="19"/>
        <v>219333.33333333334</v>
      </c>
      <c r="S111" s="294">
        <f t="shared" si="24"/>
        <v>102916.66666666667</v>
      </c>
      <c r="T111" s="191"/>
      <c r="U111" s="294">
        <v>0</v>
      </c>
      <c r="V111" s="294">
        <f t="shared" si="13"/>
        <v>12900</v>
      </c>
      <c r="W111" s="294">
        <f t="shared" si="13"/>
        <v>98800</v>
      </c>
      <c r="X111" s="191"/>
      <c r="Y111" s="191">
        <v>0</v>
      </c>
      <c r="Z111" s="266">
        <v>98800</v>
      </c>
      <c r="AA111" s="266">
        <v>12900</v>
      </c>
      <c r="AB111" s="266">
        <v>98800</v>
      </c>
    </row>
    <row r="112" spans="2:29" x14ac:dyDescent="0.25">
      <c r="B112" s="191">
        <v>11</v>
      </c>
      <c r="C112" s="191">
        <v>7</v>
      </c>
      <c r="D112" s="191" t="s">
        <v>259</v>
      </c>
      <c r="E112" s="191">
        <v>19175606</v>
      </c>
      <c r="F112" s="191" t="s">
        <v>266</v>
      </c>
      <c r="G112" s="191" t="s">
        <v>267</v>
      </c>
      <c r="H112" s="191" t="s">
        <v>268</v>
      </c>
      <c r="I112" s="191" t="s">
        <v>269</v>
      </c>
      <c r="J112" s="191"/>
      <c r="K112" s="191"/>
      <c r="L112" s="191">
        <v>30</v>
      </c>
      <c r="M112" s="269">
        <v>1300000</v>
      </c>
      <c r="N112" s="294">
        <f t="shared" si="17"/>
        <v>162000</v>
      </c>
      <c r="O112" s="269">
        <v>0</v>
      </c>
      <c r="P112" s="295">
        <f t="shared" si="23"/>
        <v>121833.33333333333</v>
      </c>
      <c r="Q112" s="294">
        <f t="shared" si="18"/>
        <v>14619.999999999998</v>
      </c>
      <c r="R112" s="295">
        <f t="shared" si="19"/>
        <v>121833.33333333333</v>
      </c>
      <c r="S112" s="294">
        <f t="shared" si="24"/>
        <v>54166.666666666664</v>
      </c>
      <c r="T112" s="191"/>
      <c r="U112" s="294">
        <f t="shared" ref="U112:U120" si="26">+M112*12%</f>
        <v>156000</v>
      </c>
      <c r="V112" s="294">
        <f t="shared" si="13"/>
        <v>6800</v>
      </c>
      <c r="W112" s="294">
        <f t="shared" si="13"/>
        <v>52000</v>
      </c>
      <c r="X112" s="191"/>
      <c r="Y112" s="266">
        <v>208000</v>
      </c>
      <c r="Z112" s="266">
        <v>52000</v>
      </c>
      <c r="AA112" s="266">
        <v>6800</v>
      </c>
      <c r="AB112" s="266">
        <v>52000</v>
      </c>
    </row>
    <row r="113" spans="2:29" x14ac:dyDescent="0.25">
      <c r="B113" s="191">
        <v>11</v>
      </c>
      <c r="C113" s="191">
        <v>8</v>
      </c>
      <c r="D113" s="191" t="s">
        <v>259</v>
      </c>
      <c r="E113" s="191">
        <v>19175606</v>
      </c>
      <c r="F113" s="191" t="s">
        <v>266</v>
      </c>
      <c r="G113" s="191" t="s">
        <v>267</v>
      </c>
      <c r="H113" s="191" t="s">
        <v>268</v>
      </c>
      <c r="I113" s="191" t="s">
        <v>269</v>
      </c>
      <c r="J113" s="191"/>
      <c r="K113" s="191"/>
      <c r="L113" s="191">
        <v>30</v>
      </c>
      <c r="M113" s="269">
        <v>1300000</v>
      </c>
      <c r="N113" s="294">
        <f t="shared" si="17"/>
        <v>162000</v>
      </c>
      <c r="O113" s="269">
        <v>0</v>
      </c>
      <c r="P113" s="295">
        <f t="shared" si="23"/>
        <v>121833.33333333333</v>
      </c>
      <c r="Q113" s="294">
        <f t="shared" si="18"/>
        <v>14619.999999999998</v>
      </c>
      <c r="R113" s="295">
        <f t="shared" si="19"/>
        <v>121833.33333333333</v>
      </c>
      <c r="S113" s="294">
        <f t="shared" si="24"/>
        <v>54166.666666666664</v>
      </c>
      <c r="T113" s="191"/>
      <c r="U113" s="294">
        <f t="shared" si="26"/>
        <v>156000</v>
      </c>
      <c r="V113" s="294">
        <f t="shared" si="13"/>
        <v>6800</v>
      </c>
      <c r="W113" s="294">
        <f t="shared" si="13"/>
        <v>52000</v>
      </c>
      <c r="X113" s="191"/>
      <c r="Y113" s="266">
        <v>208000</v>
      </c>
      <c r="Z113" s="266">
        <v>52000</v>
      </c>
      <c r="AA113" s="266">
        <v>6800</v>
      </c>
      <c r="AB113" s="266">
        <v>52000</v>
      </c>
    </row>
    <row r="114" spans="2:29" x14ac:dyDescent="0.25">
      <c r="B114" s="191">
        <v>11</v>
      </c>
      <c r="C114" s="191">
        <v>9</v>
      </c>
      <c r="D114" s="191" t="s">
        <v>259</v>
      </c>
      <c r="E114" s="191">
        <v>19175606</v>
      </c>
      <c r="F114" s="191" t="s">
        <v>266</v>
      </c>
      <c r="G114" s="191" t="s">
        <v>267</v>
      </c>
      <c r="H114" s="191" t="s">
        <v>268</v>
      </c>
      <c r="I114" s="191" t="s">
        <v>269</v>
      </c>
      <c r="J114" s="191"/>
      <c r="K114" s="191"/>
      <c r="L114" s="191">
        <v>30</v>
      </c>
      <c r="M114" s="269">
        <v>2470000</v>
      </c>
      <c r="N114" s="294">
        <f t="shared" si="17"/>
        <v>162000</v>
      </c>
      <c r="O114" s="269">
        <v>0</v>
      </c>
      <c r="P114" s="295">
        <f t="shared" si="23"/>
        <v>219333.33333333334</v>
      </c>
      <c r="Q114" s="294">
        <f t="shared" si="18"/>
        <v>26320</v>
      </c>
      <c r="R114" s="295">
        <f t="shared" si="19"/>
        <v>219333.33333333334</v>
      </c>
      <c r="S114" s="294">
        <f t="shared" si="24"/>
        <v>102916.66666666667</v>
      </c>
      <c r="T114" s="191"/>
      <c r="U114" s="294">
        <f t="shared" si="26"/>
        <v>296400</v>
      </c>
      <c r="V114" s="294">
        <f t="shared" si="13"/>
        <v>172000</v>
      </c>
      <c r="W114" s="294">
        <f t="shared" si="13"/>
        <v>98800</v>
      </c>
      <c r="X114" s="191"/>
      <c r="Y114" s="266">
        <v>395200</v>
      </c>
      <c r="Z114" s="266">
        <v>98800</v>
      </c>
      <c r="AA114" s="266">
        <v>172000</v>
      </c>
      <c r="AB114" s="266">
        <v>98800</v>
      </c>
    </row>
    <row r="115" spans="2:29" x14ac:dyDescent="0.25">
      <c r="B115" s="191">
        <v>11</v>
      </c>
      <c r="C115" s="191">
        <v>10</v>
      </c>
      <c r="D115" s="191" t="s">
        <v>259</v>
      </c>
      <c r="E115" s="191">
        <v>19175606</v>
      </c>
      <c r="F115" s="191" t="s">
        <v>266</v>
      </c>
      <c r="G115" s="191" t="s">
        <v>267</v>
      </c>
      <c r="H115" s="191" t="s">
        <v>268</v>
      </c>
      <c r="I115" s="191" t="s">
        <v>269</v>
      </c>
      <c r="J115" s="191"/>
      <c r="K115" s="191"/>
      <c r="L115" s="191">
        <v>30</v>
      </c>
      <c r="M115" s="269">
        <v>2470000</v>
      </c>
      <c r="N115" s="294">
        <f t="shared" si="17"/>
        <v>162000</v>
      </c>
      <c r="O115" s="269">
        <v>0</v>
      </c>
      <c r="P115" s="295">
        <f t="shared" si="23"/>
        <v>219333.33333333334</v>
      </c>
      <c r="Q115" s="294">
        <f t="shared" si="18"/>
        <v>26320</v>
      </c>
      <c r="R115" s="295">
        <f t="shared" si="19"/>
        <v>219333.33333333334</v>
      </c>
      <c r="S115" s="294">
        <f t="shared" si="24"/>
        <v>102916.66666666667</v>
      </c>
      <c r="T115" s="191"/>
      <c r="U115" s="294">
        <f t="shared" si="26"/>
        <v>296400</v>
      </c>
      <c r="V115" s="294">
        <f t="shared" ref="V115:W124" si="27">+AA115</f>
        <v>12900</v>
      </c>
      <c r="W115" s="294">
        <f t="shared" si="27"/>
        <v>98800</v>
      </c>
      <c r="X115" s="191"/>
      <c r="Y115" s="266">
        <v>395200</v>
      </c>
      <c r="Z115" s="266">
        <v>98800</v>
      </c>
      <c r="AA115" s="266">
        <v>12900</v>
      </c>
      <c r="AB115" s="266">
        <v>98800</v>
      </c>
      <c r="AC115" s="268">
        <f>SUM(Y106:AB115)</f>
        <v>3886200</v>
      </c>
    </row>
    <row r="116" spans="2:29" x14ac:dyDescent="0.25">
      <c r="B116" s="191">
        <v>12</v>
      </c>
      <c r="C116" s="191">
        <v>1</v>
      </c>
      <c r="D116" s="191" t="s">
        <v>259</v>
      </c>
      <c r="E116" s="191">
        <v>19175606</v>
      </c>
      <c r="F116" s="191" t="s">
        <v>266</v>
      </c>
      <c r="G116" s="191" t="s">
        <v>267</v>
      </c>
      <c r="H116" s="191" t="s">
        <v>268</v>
      </c>
      <c r="I116" s="191" t="s">
        <v>269</v>
      </c>
      <c r="J116" s="191"/>
      <c r="K116" s="191"/>
      <c r="L116" s="191">
        <v>30</v>
      </c>
      <c r="M116" s="269">
        <v>1300000</v>
      </c>
      <c r="N116" s="294">
        <f t="shared" si="17"/>
        <v>162000</v>
      </c>
      <c r="O116" s="269">
        <v>0</v>
      </c>
      <c r="P116" s="295">
        <f t="shared" si="23"/>
        <v>121833.33333333333</v>
      </c>
      <c r="Q116" s="294">
        <f t="shared" si="18"/>
        <v>14619.999999999998</v>
      </c>
      <c r="R116" s="295">
        <f t="shared" si="19"/>
        <v>121833.33333333333</v>
      </c>
      <c r="S116" s="294">
        <f t="shared" si="24"/>
        <v>54166.666666666664</v>
      </c>
      <c r="T116" s="191"/>
      <c r="U116" s="294">
        <f t="shared" si="26"/>
        <v>156000</v>
      </c>
      <c r="V116" s="294">
        <f t="shared" si="27"/>
        <v>6800</v>
      </c>
      <c r="W116" s="294">
        <f t="shared" si="27"/>
        <v>52000</v>
      </c>
      <c r="X116" s="191"/>
      <c r="Y116" s="266">
        <v>208000</v>
      </c>
      <c r="Z116" s="266">
        <v>52000</v>
      </c>
      <c r="AA116" s="266">
        <v>6800</v>
      </c>
      <c r="AB116" s="266">
        <v>52000</v>
      </c>
    </row>
    <row r="117" spans="2:29" x14ac:dyDescent="0.25">
      <c r="B117" s="191">
        <v>12</v>
      </c>
      <c r="C117" s="191">
        <v>2</v>
      </c>
      <c r="D117" s="191" t="s">
        <v>259</v>
      </c>
      <c r="E117" s="191">
        <v>19175606</v>
      </c>
      <c r="F117" s="191" t="s">
        <v>266</v>
      </c>
      <c r="G117" s="191" t="s">
        <v>267</v>
      </c>
      <c r="H117" s="191" t="s">
        <v>268</v>
      </c>
      <c r="I117" s="191" t="s">
        <v>269</v>
      </c>
      <c r="J117" s="191"/>
      <c r="K117" s="192" t="s">
        <v>277</v>
      </c>
      <c r="L117" s="191">
        <v>30</v>
      </c>
      <c r="M117" s="267">
        <v>1300000</v>
      </c>
      <c r="N117" s="296">
        <f t="shared" si="17"/>
        <v>162000</v>
      </c>
      <c r="O117" s="267">
        <v>0</v>
      </c>
      <c r="P117" s="295">
        <f t="shared" si="23"/>
        <v>121833.33333333333</v>
      </c>
      <c r="Q117" s="296">
        <f t="shared" si="18"/>
        <v>14619.999999999998</v>
      </c>
      <c r="R117" s="295">
        <f t="shared" si="19"/>
        <v>121833.33333333333</v>
      </c>
      <c r="S117" s="296">
        <f t="shared" si="24"/>
        <v>54166.666666666664</v>
      </c>
      <c r="T117" s="191"/>
      <c r="U117" s="296">
        <f t="shared" si="26"/>
        <v>156000</v>
      </c>
      <c r="V117" s="296">
        <f t="shared" si="27"/>
        <v>6800</v>
      </c>
      <c r="W117" s="296">
        <f t="shared" si="27"/>
        <v>52000</v>
      </c>
      <c r="X117" s="191"/>
      <c r="Y117" s="266">
        <v>208000</v>
      </c>
      <c r="Z117" s="266">
        <v>52000</v>
      </c>
      <c r="AA117" s="266">
        <v>6800</v>
      </c>
      <c r="AB117" s="266">
        <v>52000</v>
      </c>
    </row>
    <row r="118" spans="2:29" x14ac:dyDescent="0.25">
      <c r="B118" s="191">
        <v>12</v>
      </c>
      <c r="C118" s="191">
        <v>3</v>
      </c>
      <c r="D118" s="191" t="s">
        <v>259</v>
      </c>
      <c r="E118" s="191">
        <v>19175606</v>
      </c>
      <c r="F118" s="191" t="s">
        <v>266</v>
      </c>
      <c r="G118" s="191" t="s">
        <v>267</v>
      </c>
      <c r="H118" s="191" t="s">
        <v>268</v>
      </c>
      <c r="I118" s="191" t="s">
        <v>269</v>
      </c>
      <c r="J118" s="191"/>
      <c r="K118" s="191"/>
      <c r="L118" s="191">
        <v>30</v>
      </c>
      <c r="M118" s="269">
        <v>1300000</v>
      </c>
      <c r="N118" s="294">
        <f t="shared" si="17"/>
        <v>162000</v>
      </c>
      <c r="O118" s="269">
        <v>0</v>
      </c>
      <c r="P118" s="295">
        <f t="shared" si="23"/>
        <v>121833.33333333333</v>
      </c>
      <c r="Q118" s="294">
        <f t="shared" si="18"/>
        <v>14619.999999999998</v>
      </c>
      <c r="R118" s="295">
        <f t="shared" si="19"/>
        <v>121833.33333333333</v>
      </c>
      <c r="S118" s="294">
        <f t="shared" si="24"/>
        <v>54166.666666666664</v>
      </c>
      <c r="T118" s="191"/>
      <c r="U118" s="294">
        <f t="shared" si="26"/>
        <v>156000</v>
      </c>
      <c r="V118" s="294">
        <f t="shared" si="27"/>
        <v>6800</v>
      </c>
      <c r="W118" s="294">
        <f t="shared" si="27"/>
        <v>52000</v>
      </c>
      <c r="X118" s="191"/>
      <c r="Y118" s="266">
        <v>208000</v>
      </c>
      <c r="Z118" s="266">
        <v>52000</v>
      </c>
      <c r="AA118" s="266">
        <v>6800</v>
      </c>
      <c r="AB118" s="266">
        <v>52000</v>
      </c>
    </row>
    <row r="119" spans="2:29" x14ac:dyDescent="0.25">
      <c r="B119" s="191">
        <v>12</v>
      </c>
      <c r="C119" s="191">
        <v>4</v>
      </c>
      <c r="D119" s="191" t="s">
        <v>259</v>
      </c>
      <c r="E119" s="191">
        <v>19175606</v>
      </c>
      <c r="F119" s="191" t="s">
        <v>266</v>
      </c>
      <c r="G119" s="191" t="s">
        <v>267</v>
      </c>
      <c r="H119" s="191" t="s">
        <v>268</v>
      </c>
      <c r="I119" s="191" t="s">
        <v>269</v>
      </c>
      <c r="J119" s="191"/>
      <c r="K119" s="191"/>
      <c r="L119" s="191">
        <v>30</v>
      </c>
      <c r="M119" s="269">
        <v>1600000</v>
      </c>
      <c r="N119" s="294">
        <f t="shared" si="17"/>
        <v>162000</v>
      </c>
      <c r="O119" s="269">
        <v>0</v>
      </c>
      <c r="P119" s="295">
        <f t="shared" si="23"/>
        <v>146833.33333333334</v>
      </c>
      <c r="Q119" s="294">
        <f t="shared" si="18"/>
        <v>17620</v>
      </c>
      <c r="R119" s="295">
        <f t="shared" si="19"/>
        <v>146833.33333333334</v>
      </c>
      <c r="S119" s="294">
        <f t="shared" si="24"/>
        <v>66666.666666666672</v>
      </c>
      <c r="T119" s="191"/>
      <c r="U119" s="294">
        <f t="shared" si="26"/>
        <v>192000</v>
      </c>
      <c r="V119" s="294">
        <f t="shared" si="27"/>
        <v>8400</v>
      </c>
      <c r="W119" s="294">
        <f t="shared" si="27"/>
        <v>64000</v>
      </c>
      <c r="X119" s="191"/>
      <c r="Y119" s="266">
        <v>256000</v>
      </c>
      <c r="Z119" s="266">
        <v>64000</v>
      </c>
      <c r="AA119" s="266">
        <v>8400</v>
      </c>
      <c r="AB119" s="266">
        <v>64000</v>
      </c>
    </row>
    <row r="120" spans="2:29" x14ac:dyDescent="0.25">
      <c r="B120" s="191">
        <v>12</v>
      </c>
      <c r="C120" s="191">
        <v>5</v>
      </c>
      <c r="D120" s="191" t="s">
        <v>259</v>
      </c>
      <c r="E120" s="191">
        <v>19175606</v>
      </c>
      <c r="F120" s="191" t="s">
        <v>266</v>
      </c>
      <c r="G120" s="191" t="s">
        <v>267</v>
      </c>
      <c r="H120" s="191" t="s">
        <v>268</v>
      </c>
      <c r="I120" s="191" t="s">
        <v>269</v>
      </c>
      <c r="J120" s="191"/>
      <c r="K120" s="192" t="s">
        <v>277</v>
      </c>
      <c r="L120" s="191">
        <v>21</v>
      </c>
      <c r="M120" s="267">
        <v>910000</v>
      </c>
      <c r="N120" s="296">
        <f t="shared" si="17"/>
        <v>113400</v>
      </c>
      <c r="O120" s="267">
        <v>0</v>
      </c>
      <c r="P120" s="295">
        <f t="shared" si="23"/>
        <v>59698.333333333336</v>
      </c>
      <c r="Q120" s="296">
        <f t="shared" si="18"/>
        <v>7163.8</v>
      </c>
      <c r="R120" s="295">
        <f t="shared" si="19"/>
        <v>59698.333333333336</v>
      </c>
      <c r="S120" s="296">
        <f t="shared" si="24"/>
        <v>26541.666666666668</v>
      </c>
      <c r="T120" s="191"/>
      <c r="U120" s="296">
        <f t="shared" si="26"/>
        <v>109200</v>
      </c>
      <c r="V120" s="296">
        <f t="shared" si="27"/>
        <v>4800</v>
      </c>
      <c r="W120" s="296">
        <f t="shared" si="27"/>
        <v>36400</v>
      </c>
      <c r="X120" s="191"/>
      <c r="Y120" s="266">
        <v>145600</v>
      </c>
      <c r="Z120" s="266">
        <v>36400</v>
      </c>
      <c r="AA120" s="266">
        <v>4800</v>
      </c>
      <c r="AB120" s="266">
        <v>36400</v>
      </c>
    </row>
    <row r="121" spans="2:29" x14ac:dyDescent="0.25">
      <c r="B121" s="191">
        <v>12</v>
      </c>
      <c r="C121" s="191">
        <v>6</v>
      </c>
      <c r="D121" s="191" t="s">
        <v>259</v>
      </c>
      <c r="E121" s="191">
        <v>19175606</v>
      </c>
      <c r="F121" s="191" t="s">
        <v>266</v>
      </c>
      <c r="G121" s="191" t="s">
        <v>267</v>
      </c>
      <c r="H121" s="191" t="s">
        <v>268</v>
      </c>
      <c r="I121" s="191" t="s">
        <v>269</v>
      </c>
      <c r="J121" s="191"/>
      <c r="K121" s="191"/>
      <c r="L121" s="191">
        <v>30</v>
      </c>
      <c r="M121" s="269">
        <v>2470000</v>
      </c>
      <c r="N121" s="294">
        <f t="shared" si="17"/>
        <v>162000</v>
      </c>
      <c r="O121" s="269">
        <v>0</v>
      </c>
      <c r="P121" s="295">
        <f t="shared" si="23"/>
        <v>219333.33333333334</v>
      </c>
      <c r="Q121" s="294">
        <f t="shared" si="18"/>
        <v>26320</v>
      </c>
      <c r="R121" s="295">
        <f t="shared" si="19"/>
        <v>219333.33333333334</v>
      </c>
      <c r="S121" s="294">
        <f t="shared" si="24"/>
        <v>102916.66666666667</v>
      </c>
      <c r="T121" s="191"/>
      <c r="U121" s="294">
        <v>0</v>
      </c>
      <c r="V121" s="294">
        <f t="shared" si="27"/>
        <v>12900</v>
      </c>
      <c r="W121" s="294">
        <f t="shared" si="27"/>
        <v>98800</v>
      </c>
      <c r="X121" s="191"/>
      <c r="Y121" s="191">
        <v>0</v>
      </c>
      <c r="Z121" s="266">
        <v>98800</v>
      </c>
      <c r="AA121" s="266">
        <v>12900</v>
      </c>
      <c r="AB121" s="266">
        <v>98800</v>
      </c>
    </row>
    <row r="122" spans="2:29" x14ac:dyDescent="0.25">
      <c r="B122" s="191">
        <v>12</v>
      </c>
      <c r="C122" s="191">
        <v>7</v>
      </c>
      <c r="D122" s="191" t="s">
        <v>259</v>
      </c>
      <c r="E122" s="191">
        <v>19175606</v>
      </c>
      <c r="F122" s="191" t="s">
        <v>266</v>
      </c>
      <c r="G122" s="191" t="s">
        <v>267</v>
      </c>
      <c r="H122" s="191" t="s">
        <v>268</v>
      </c>
      <c r="I122" s="191" t="s">
        <v>269</v>
      </c>
      <c r="J122" s="191"/>
      <c r="K122" s="191"/>
      <c r="L122" s="191">
        <v>30</v>
      </c>
      <c r="M122" s="269">
        <v>1300000</v>
      </c>
      <c r="N122" s="294">
        <f t="shared" si="17"/>
        <v>162000</v>
      </c>
      <c r="O122" s="269">
        <v>0</v>
      </c>
      <c r="P122" s="295">
        <f t="shared" si="23"/>
        <v>121833.33333333333</v>
      </c>
      <c r="Q122" s="294">
        <f t="shared" si="18"/>
        <v>14619.999999999998</v>
      </c>
      <c r="R122" s="295">
        <f t="shared" si="19"/>
        <v>121833.33333333333</v>
      </c>
      <c r="S122" s="294">
        <f t="shared" si="24"/>
        <v>54166.666666666664</v>
      </c>
      <c r="T122" s="191"/>
      <c r="U122" s="294">
        <f>+M122*12%</f>
        <v>156000</v>
      </c>
      <c r="V122" s="294">
        <f t="shared" si="27"/>
        <v>6800</v>
      </c>
      <c r="W122" s="294">
        <f t="shared" si="27"/>
        <v>52000</v>
      </c>
      <c r="X122" s="191"/>
      <c r="Y122" s="266">
        <v>208000</v>
      </c>
      <c r="Z122" s="266">
        <v>52000</v>
      </c>
      <c r="AA122" s="266">
        <v>6800</v>
      </c>
      <c r="AB122" s="266">
        <v>52000</v>
      </c>
    </row>
    <row r="123" spans="2:29" x14ac:dyDescent="0.25"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>
        <v>0</v>
      </c>
      <c r="M123" s="265">
        <v>0</v>
      </c>
      <c r="N123" s="294">
        <f t="shared" si="17"/>
        <v>0</v>
      </c>
      <c r="O123" s="265">
        <v>0</v>
      </c>
      <c r="P123" s="295">
        <f t="shared" si="23"/>
        <v>0</v>
      </c>
      <c r="Q123" s="294">
        <f t="shared" si="18"/>
        <v>0</v>
      </c>
      <c r="R123" s="295">
        <f t="shared" si="19"/>
        <v>0</v>
      </c>
      <c r="S123" s="294">
        <f t="shared" si="24"/>
        <v>0</v>
      </c>
      <c r="T123" s="191"/>
      <c r="U123" s="294">
        <f>+M123*12%</f>
        <v>0</v>
      </c>
      <c r="V123" s="294">
        <f t="shared" si="27"/>
        <v>0</v>
      </c>
      <c r="W123" s="294">
        <f t="shared" si="27"/>
        <v>0</v>
      </c>
      <c r="X123" s="191"/>
      <c r="Y123" s="266">
        <v>0</v>
      </c>
      <c r="Z123" s="266">
        <v>0</v>
      </c>
      <c r="AA123" s="266">
        <v>0</v>
      </c>
      <c r="AB123" s="266">
        <v>0</v>
      </c>
    </row>
    <row r="124" spans="2:29" x14ac:dyDescent="0.25"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>
        <v>0</v>
      </c>
      <c r="M124" s="265">
        <v>0</v>
      </c>
      <c r="N124" s="294">
        <f t="shared" si="17"/>
        <v>0</v>
      </c>
      <c r="O124" s="265">
        <v>0</v>
      </c>
      <c r="P124" s="295">
        <f t="shared" si="23"/>
        <v>0</v>
      </c>
      <c r="Q124" s="294">
        <f t="shared" si="18"/>
        <v>0</v>
      </c>
      <c r="R124" s="295">
        <f t="shared" si="19"/>
        <v>0</v>
      </c>
      <c r="S124" s="294">
        <f t="shared" si="24"/>
        <v>0</v>
      </c>
      <c r="T124" s="191"/>
      <c r="U124" s="294">
        <f>+M124*12%</f>
        <v>0</v>
      </c>
      <c r="V124" s="294">
        <f t="shared" si="27"/>
        <v>0</v>
      </c>
      <c r="W124" s="294">
        <f t="shared" si="27"/>
        <v>0</v>
      </c>
      <c r="X124" s="191"/>
      <c r="Y124" s="266">
        <v>0</v>
      </c>
      <c r="Z124" s="266">
        <v>0</v>
      </c>
      <c r="AA124" s="266">
        <v>0</v>
      </c>
      <c r="AB124" s="266">
        <v>0</v>
      </c>
      <c r="AC124" s="268">
        <f>SUM(Y116:AB124)</f>
        <v>2101300</v>
      </c>
    </row>
    <row r="125" spans="2:29" ht="13" x14ac:dyDescent="0.3">
      <c r="M125" s="262">
        <f>SUM(M6:M124)</f>
        <v>194440000</v>
      </c>
      <c r="N125" s="262">
        <f t="shared" ref="N125:AB125" si="28">SUM(N6:N124)</f>
        <v>18824400</v>
      </c>
      <c r="O125" s="262">
        <f t="shared" si="28"/>
        <v>0</v>
      </c>
      <c r="P125" s="262">
        <f t="shared" si="28"/>
        <v>17715990.000000019</v>
      </c>
      <c r="Q125" s="262">
        <f t="shared" si="28"/>
        <v>2125918.7999999998</v>
      </c>
      <c r="R125" s="262">
        <f t="shared" si="28"/>
        <v>17715990.000000019</v>
      </c>
      <c r="S125" s="262">
        <f t="shared" si="28"/>
        <v>8076750.000000014</v>
      </c>
      <c r="T125" s="270"/>
      <c r="U125" s="264">
        <f t="shared" si="28"/>
        <v>19776000</v>
      </c>
      <c r="V125" s="264">
        <f t="shared" si="28"/>
        <v>2766900</v>
      </c>
      <c r="W125" s="264">
        <f t="shared" si="28"/>
        <v>7777600</v>
      </c>
      <c r="X125" s="270">
        <f t="shared" si="28"/>
        <v>0</v>
      </c>
      <c r="Y125" s="271">
        <f t="shared" si="28"/>
        <v>26368000</v>
      </c>
      <c r="Z125" s="271">
        <f t="shared" si="28"/>
        <v>7777600</v>
      </c>
      <c r="AA125" s="271">
        <f t="shared" si="28"/>
        <v>2766900</v>
      </c>
      <c r="AB125" s="271">
        <f t="shared" si="28"/>
        <v>7777600</v>
      </c>
    </row>
    <row r="126" spans="2:29" x14ac:dyDescent="0.25">
      <c r="O126" s="272"/>
    </row>
    <row r="127" spans="2:29" ht="13" thickBot="1" x14ac:dyDescent="0.3"/>
    <row r="128" spans="2:29" ht="13" thickBot="1" x14ac:dyDescent="0.3">
      <c r="M128" s="868" t="s">
        <v>265</v>
      </c>
      <c r="N128" s="869"/>
      <c r="O128" s="870"/>
    </row>
    <row r="129" spans="13:16" x14ac:dyDescent="0.25">
      <c r="M129" s="291" t="s">
        <v>233</v>
      </c>
      <c r="N129" s="287">
        <f>+M125</f>
        <v>194440000</v>
      </c>
      <c r="O129" s="284">
        <v>199380000</v>
      </c>
      <c r="P129" s="272"/>
    </row>
    <row r="130" spans="13:16" x14ac:dyDescent="0.25">
      <c r="M130" s="292" t="s">
        <v>253</v>
      </c>
      <c r="N130" s="288">
        <f>+N125</f>
        <v>18824400</v>
      </c>
      <c r="O130" s="285">
        <v>19148000</v>
      </c>
      <c r="P130" s="272"/>
    </row>
    <row r="131" spans="13:16" x14ac:dyDescent="0.25">
      <c r="M131" s="292" t="s">
        <v>274</v>
      </c>
      <c r="N131" s="288">
        <f>+O125</f>
        <v>0</v>
      </c>
      <c r="O131" s="285">
        <v>0</v>
      </c>
      <c r="P131" s="272"/>
    </row>
    <row r="132" spans="13:16" x14ac:dyDescent="0.25">
      <c r="M132" s="292" t="s">
        <v>235</v>
      </c>
      <c r="N132" s="288">
        <f>+P125</f>
        <v>17715990.000000019</v>
      </c>
      <c r="O132" s="285">
        <v>18155000</v>
      </c>
      <c r="P132" s="272"/>
    </row>
    <row r="133" spans="13:16" x14ac:dyDescent="0.25">
      <c r="M133" s="292" t="s">
        <v>255</v>
      </c>
      <c r="N133" s="288">
        <f>+Q125</f>
        <v>2125918.7999999998</v>
      </c>
      <c r="O133" s="285">
        <v>2179000</v>
      </c>
      <c r="P133" s="272"/>
    </row>
    <row r="134" spans="13:16" ht="13" thickBot="1" x14ac:dyDescent="0.3">
      <c r="M134" s="292" t="s">
        <v>260</v>
      </c>
      <c r="N134" s="288">
        <f>+R125</f>
        <v>17715990.000000019</v>
      </c>
      <c r="O134" s="285">
        <v>18155000</v>
      </c>
      <c r="P134" s="272"/>
    </row>
    <row r="135" spans="13:16" ht="13.5" thickBot="1" x14ac:dyDescent="0.35">
      <c r="M135" s="293" t="s">
        <v>237</v>
      </c>
      <c r="N135" s="289">
        <f>+S125</f>
        <v>8076750.000000014</v>
      </c>
      <c r="O135" s="286">
        <v>8283000</v>
      </c>
      <c r="P135" s="278">
        <f>SUM(O129:O135)</f>
        <v>265300000</v>
      </c>
    </row>
    <row r="136" spans="13:16" ht="13" thickBot="1" x14ac:dyDescent="0.3">
      <c r="N136" s="272"/>
      <c r="O136" s="272"/>
      <c r="P136" s="272"/>
    </row>
    <row r="137" spans="13:16" x14ac:dyDescent="0.25">
      <c r="M137" s="291" t="s">
        <v>240</v>
      </c>
      <c r="N137" s="287">
        <f>+U125</f>
        <v>19776000</v>
      </c>
      <c r="O137" s="284">
        <v>20369000</v>
      </c>
      <c r="P137" s="272"/>
    </row>
    <row r="138" spans="13:16" ht="13" thickBot="1" x14ac:dyDescent="0.3">
      <c r="M138" s="292" t="s">
        <v>242</v>
      </c>
      <c r="N138" s="288">
        <f>+V125</f>
        <v>2766900</v>
      </c>
      <c r="O138" s="285">
        <v>2952000</v>
      </c>
      <c r="P138" s="272"/>
    </row>
    <row r="139" spans="13:16" ht="13.5" thickBot="1" x14ac:dyDescent="0.35">
      <c r="M139" s="293" t="s">
        <v>243</v>
      </c>
      <c r="N139" s="289">
        <f>+W125</f>
        <v>7777600</v>
      </c>
      <c r="O139" s="286">
        <v>7975000</v>
      </c>
      <c r="P139" s="279">
        <f>SUM(O137:O139)</f>
        <v>31296000</v>
      </c>
    </row>
    <row r="140" spans="13:16" ht="13.5" thickBot="1" x14ac:dyDescent="0.35">
      <c r="M140" s="276"/>
      <c r="N140" s="274"/>
      <c r="O140" s="275"/>
      <c r="P140" s="273"/>
    </row>
    <row r="141" spans="13:16" ht="13.5" thickBot="1" x14ac:dyDescent="0.35">
      <c r="M141" s="865" t="s">
        <v>264</v>
      </c>
      <c r="N141" s="866"/>
      <c r="O141" s="867"/>
      <c r="P141" s="273"/>
    </row>
    <row r="142" spans="13:16" ht="13" x14ac:dyDescent="0.3">
      <c r="M142" s="281" t="s">
        <v>240</v>
      </c>
      <c r="N142" s="287">
        <f>SUM(Y116:Y124)</f>
        <v>1233600</v>
      </c>
      <c r="O142" s="284">
        <v>2024000</v>
      </c>
      <c r="P142" s="272"/>
    </row>
    <row r="143" spans="13:16" ht="13" x14ac:dyDescent="0.3">
      <c r="M143" s="282" t="s">
        <v>241</v>
      </c>
      <c r="N143" s="288">
        <f>SUM(Z116:Z124)</f>
        <v>407200</v>
      </c>
      <c r="O143" s="285">
        <v>605000</v>
      </c>
      <c r="P143" s="272"/>
    </row>
    <row r="144" spans="13:16" ht="13.5" thickBot="1" x14ac:dyDescent="0.35">
      <c r="M144" s="282" t="s">
        <v>242</v>
      </c>
      <c r="N144" s="288">
        <f>SUM(AA116:AA124)</f>
        <v>53300</v>
      </c>
      <c r="O144" s="285">
        <v>238000</v>
      </c>
      <c r="P144" s="272"/>
    </row>
    <row r="145" spans="13:16" ht="13.5" thickBot="1" x14ac:dyDescent="0.35">
      <c r="M145" s="283" t="s">
        <v>243</v>
      </c>
      <c r="N145" s="289">
        <f>SUM(AB116:AB124)</f>
        <v>407200</v>
      </c>
      <c r="O145" s="290">
        <v>605000</v>
      </c>
      <c r="P145" s="277">
        <f>SUM(O142:O145)</f>
        <v>3472000</v>
      </c>
    </row>
    <row r="146" spans="13:16" ht="13" thickBot="1" x14ac:dyDescent="0.3">
      <c r="M146" s="276"/>
      <c r="N146" s="280"/>
      <c r="O146" s="280"/>
      <c r="P146" s="272"/>
    </row>
    <row r="147" spans="13:16" ht="13" x14ac:dyDescent="0.3">
      <c r="M147" s="281" t="s">
        <v>261</v>
      </c>
      <c r="N147" s="287">
        <f>+P125</f>
        <v>17715990.000000019</v>
      </c>
      <c r="O147" s="284">
        <v>18155000</v>
      </c>
      <c r="P147" s="272"/>
    </row>
    <row r="148" spans="13:16" ht="13.5" thickBot="1" x14ac:dyDescent="0.35">
      <c r="M148" s="282" t="s">
        <v>262</v>
      </c>
      <c r="N148" s="288">
        <f>+Q125</f>
        <v>2125918.7999999998</v>
      </c>
      <c r="O148" s="285">
        <v>2179000</v>
      </c>
      <c r="P148" s="272"/>
    </row>
    <row r="149" spans="13:16" ht="13.5" thickBot="1" x14ac:dyDescent="0.35">
      <c r="M149" s="283" t="s">
        <v>263</v>
      </c>
      <c r="N149" s="289">
        <f>+S125</f>
        <v>8076750.000000014</v>
      </c>
      <c r="O149" s="286">
        <v>8283000</v>
      </c>
      <c r="P149" s="277">
        <f>+O147+O148+O149</f>
        <v>28617000</v>
      </c>
    </row>
  </sheetData>
  <mergeCells count="4">
    <mergeCell ref="B1:C3"/>
    <mergeCell ref="D1:O3"/>
    <mergeCell ref="M141:O141"/>
    <mergeCell ref="M128:O1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C1:U56"/>
  <sheetViews>
    <sheetView showGridLines="0" workbookViewId="0">
      <selection activeCell="E6" sqref="E6"/>
    </sheetView>
  </sheetViews>
  <sheetFormatPr baseColWidth="10" defaultRowHeight="12.5" x14ac:dyDescent="0.25"/>
  <cols>
    <col min="1" max="1" width="3.1796875" customWidth="1"/>
    <col min="2" max="2" width="1.7265625" customWidth="1"/>
    <col min="3" max="3" width="3" style="190" bestFit="1" customWidth="1"/>
    <col min="4" max="4" width="13.54296875" style="190" customWidth="1"/>
    <col min="5" max="5" width="49.54296875" style="190" customWidth="1"/>
    <col min="6" max="6" width="25.7265625" style="190" customWidth="1"/>
    <col min="7" max="7" width="24" style="190" customWidth="1"/>
    <col min="21" max="21" width="17.7265625" style="190" bestFit="1" customWidth="1"/>
  </cols>
  <sheetData>
    <row r="1" spans="3:21" ht="25" customHeight="1" x14ac:dyDescent="0.25">
      <c r="C1" s="837"/>
      <c r="D1" s="837"/>
      <c r="E1" s="871" t="s">
        <v>215</v>
      </c>
      <c r="F1" s="872"/>
      <c r="G1" s="427" t="s">
        <v>410</v>
      </c>
    </row>
    <row r="2" spans="3:21" ht="25" customHeight="1" x14ac:dyDescent="0.25">
      <c r="C2" s="837"/>
      <c r="D2" s="837"/>
      <c r="E2" s="873"/>
      <c r="F2" s="874"/>
      <c r="G2" s="426" t="s">
        <v>402</v>
      </c>
    </row>
    <row r="3" spans="3:21" ht="25" customHeight="1" x14ac:dyDescent="0.25">
      <c r="C3" s="837"/>
      <c r="D3" s="837"/>
      <c r="E3" s="875"/>
      <c r="F3" s="876"/>
      <c r="G3" s="427" t="s">
        <v>404</v>
      </c>
    </row>
    <row r="4" spans="3:21" ht="12.75" customHeight="1" thickBot="1" x14ac:dyDescent="0.3"/>
    <row r="5" spans="3:21" ht="13.5" thickBot="1" x14ac:dyDescent="0.35">
      <c r="C5" s="240" t="s">
        <v>175</v>
      </c>
      <c r="D5" s="241" t="s">
        <v>147</v>
      </c>
      <c r="E5" s="242" t="s">
        <v>216</v>
      </c>
      <c r="F5" s="242" t="s">
        <v>217</v>
      </c>
      <c r="G5" s="243" t="s">
        <v>218</v>
      </c>
    </row>
    <row r="6" spans="3:21" x14ac:dyDescent="0.25">
      <c r="C6" s="203">
        <v>1</v>
      </c>
      <c r="D6" s="215" t="s">
        <v>219</v>
      </c>
      <c r="E6" s="229" t="s">
        <v>224</v>
      </c>
      <c r="F6" s="229">
        <v>900426486</v>
      </c>
      <c r="G6" s="217">
        <v>500000000</v>
      </c>
    </row>
    <row r="7" spans="3:21" x14ac:dyDescent="0.25">
      <c r="C7" s="204">
        <v>2</v>
      </c>
      <c r="D7" s="218"/>
      <c r="E7" s="229"/>
      <c r="F7" s="191"/>
      <c r="G7" s="227">
        <v>0</v>
      </c>
      <c r="U7" s="192" t="s">
        <v>219</v>
      </c>
    </row>
    <row r="8" spans="3:21" x14ac:dyDescent="0.25">
      <c r="C8" s="204">
        <v>3</v>
      </c>
      <c r="D8" s="218"/>
      <c r="E8" s="229"/>
      <c r="F8" s="191"/>
      <c r="G8" s="227">
        <v>0</v>
      </c>
      <c r="U8" s="192" t="s">
        <v>220</v>
      </c>
    </row>
    <row r="9" spans="3:21" x14ac:dyDescent="0.25">
      <c r="C9" s="204">
        <v>4</v>
      </c>
      <c r="D9" s="218"/>
      <c r="E9" s="229"/>
      <c r="F9" s="191"/>
      <c r="G9" s="227">
        <v>0</v>
      </c>
      <c r="U9" s="192" t="s">
        <v>221</v>
      </c>
    </row>
    <row r="10" spans="3:21" x14ac:dyDescent="0.25">
      <c r="C10" s="204">
        <v>5</v>
      </c>
      <c r="D10" s="218"/>
      <c r="E10" s="229"/>
      <c r="F10" s="191"/>
      <c r="G10" s="227">
        <v>0</v>
      </c>
      <c r="U10" s="192" t="s">
        <v>222</v>
      </c>
    </row>
    <row r="11" spans="3:21" x14ac:dyDescent="0.25">
      <c r="C11" s="204">
        <v>6</v>
      </c>
      <c r="D11" s="218"/>
      <c r="E11" s="229"/>
      <c r="F11" s="191"/>
      <c r="G11" s="227">
        <v>0</v>
      </c>
      <c r="U11" s="192" t="s">
        <v>223</v>
      </c>
    </row>
    <row r="12" spans="3:21" x14ac:dyDescent="0.25">
      <c r="C12" s="204">
        <v>7</v>
      </c>
      <c r="D12" s="218"/>
      <c r="E12" s="229"/>
      <c r="F12" s="191"/>
      <c r="G12" s="227">
        <v>0</v>
      </c>
      <c r="P12" s="803" t="s">
        <v>147</v>
      </c>
      <c r="Q12" s="803"/>
      <c r="R12" s="803"/>
      <c r="S12" s="803"/>
      <c r="U12" s="192" t="s">
        <v>223</v>
      </c>
    </row>
    <row r="13" spans="3:21" x14ac:dyDescent="0.25">
      <c r="C13" s="204">
        <v>8</v>
      </c>
      <c r="D13" s="218"/>
      <c r="E13" s="229"/>
      <c r="F13" s="191"/>
      <c r="G13" s="227">
        <v>0</v>
      </c>
      <c r="P13" s="803"/>
      <c r="Q13" s="803"/>
      <c r="R13" s="803"/>
      <c r="S13" s="803"/>
      <c r="U13" s="192" t="s">
        <v>223</v>
      </c>
    </row>
    <row r="14" spans="3:21" x14ac:dyDescent="0.25">
      <c r="C14" s="204">
        <v>9</v>
      </c>
      <c r="D14" s="218"/>
      <c r="E14" s="229"/>
      <c r="F14" s="191"/>
      <c r="G14" s="227">
        <v>0</v>
      </c>
      <c r="U14" s="192" t="s">
        <v>223</v>
      </c>
    </row>
    <row r="15" spans="3:21" x14ac:dyDescent="0.25">
      <c r="C15" s="204">
        <v>10</v>
      </c>
      <c r="D15" s="218"/>
      <c r="E15" s="229"/>
      <c r="F15" s="191"/>
      <c r="G15" s="227">
        <v>0</v>
      </c>
      <c r="U15" s="192" t="s">
        <v>203</v>
      </c>
    </row>
    <row r="16" spans="3:21" x14ac:dyDescent="0.25">
      <c r="C16" s="204">
        <v>11</v>
      </c>
      <c r="D16" s="218"/>
      <c r="E16" s="229"/>
      <c r="F16" s="191"/>
      <c r="G16" s="227">
        <v>0</v>
      </c>
      <c r="U16" s="192" t="s">
        <v>203</v>
      </c>
    </row>
    <row r="17" spans="3:21" x14ac:dyDescent="0.25">
      <c r="C17" s="204">
        <v>12</v>
      </c>
      <c r="D17" s="218"/>
      <c r="E17" s="229"/>
      <c r="F17" s="191"/>
      <c r="G17" s="227">
        <v>0</v>
      </c>
      <c r="U17" s="192" t="s">
        <v>203</v>
      </c>
    </row>
    <row r="18" spans="3:21" x14ac:dyDescent="0.25">
      <c r="C18" s="204">
        <v>13</v>
      </c>
      <c r="D18" s="218"/>
      <c r="E18" s="229"/>
      <c r="F18" s="191"/>
      <c r="G18" s="227">
        <v>0</v>
      </c>
      <c r="U18" s="192" t="s">
        <v>203</v>
      </c>
    </row>
    <row r="19" spans="3:21" x14ac:dyDescent="0.25">
      <c r="C19" s="204">
        <v>14</v>
      </c>
      <c r="D19" s="218"/>
      <c r="E19" s="229"/>
      <c r="F19" s="191"/>
      <c r="G19" s="227">
        <v>0</v>
      </c>
      <c r="U19" s="192" t="s">
        <v>203</v>
      </c>
    </row>
    <row r="20" spans="3:21" x14ac:dyDescent="0.25">
      <c r="C20" s="204">
        <v>15</v>
      </c>
      <c r="D20" s="218"/>
      <c r="E20" s="229"/>
      <c r="F20" s="191"/>
      <c r="G20" s="227">
        <v>0</v>
      </c>
      <c r="U20" s="192" t="s">
        <v>203</v>
      </c>
    </row>
    <row r="21" spans="3:21" x14ac:dyDescent="0.25">
      <c r="C21" s="204">
        <v>16</v>
      </c>
      <c r="D21" s="218"/>
      <c r="E21" s="229"/>
      <c r="F21" s="191"/>
      <c r="G21" s="227">
        <v>0</v>
      </c>
      <c r="U21" s="192" t="s">
        <v>203</v>
      </c>
    </row>
    <row r="22" spans="3:21" x14ac:dyDescent="0.25">
      <c r="C22" s="204">
        <v>17</v>
      </c>
      <c r="D22" s="218"/>
      <c r="E22" s="229"/>
      <c r="F22" s="191"/>
      <c r="G22" s="227">
        <v>0</v>
      </c>
      <c r="U22" s="192" t="s">
        <v>203</v>
      </c>
    </row>
    <row r="23" spans="3:21" x14ac:dyDescent="0.25">
      <c r="C23" s="204">
        <v>18</v>
      </c>
      <c r="D23" s="218"/>
      <c r="E23" s="229"/>
      <c r="F23" s="191"/>
      <c r="G23" s="227">
        <v>0</v>
      </c>
      <c r="U23" s="192" t="s">
        <v>203</v>
      </c>
    </row>
    <row r="24" spans="3:21" x14ac:dyDescent="0.25">
      <c r="C24" s="204">
        <v>19</v>
      </c>
      <c r="D24" s="218"/>
      <c r="E24" s="229"/>
      <c r="F24" s="191"/>
      <c r="G24" s="227">
        <v>0</v>
      </c>
    </row>
    <row r="25" spans="3:21" x14ac:dyDescent="0.25">
      <c r="C25" s="204">
        <v>20</v>
      </c>
      <c r="D25" s="218"/>
      <c r="E25" s="229"/>
      <c r="F25" s="191"/>
      <c r="G25" s="227">
        <v>0</v>
      </c>
    </row>
    <row r="26" spans="3:21" x14ac:dyDescent="0.25">
      <c r="C26" s="204">
        <v>21</v>
      </c>
      <c r="D26" s="218"/>
      <c r="E26" s="229"/>
      <c r="F26" s="191"/>
      <c r="G26" s="227">
        <v>0</v>
      </c>
    </row>
    <row r="27" spans="3:21" x14ac:dyDescent="0.25">
      <c r="C27" s="204">
        <v>22</v>
      </c>
      <c r="D27" s="218"/>
      <c r="E27" s="229"/>
      <c r="F27" s="191"/>
      <c r="G27" s="227">
        <v>0</v>
      </c>
      <c r="U27" s="192" t="s">
        <v>193</v>
      </c>
    </row>
    <row r="28" spans="3:21" x14ac:dyDescent="0.25">
      <c r="C28" s="204">
        <v>23</v>
      </c>
      <c r="D28" s="218"/>
      <c r="E28" s="229"/>
      <c r="F28" s="191"/>
      <c r="G28" s="227">
        <v>0</v>
      </c>
      <c r="U28" s="192" t="s">
        <v>194</v>
      </c>
    </row>
    <row r="29" spans="3:21" x14ac:dyDescent="0.25">
      <c r="C29" s="204">
        <v>24</v>
      </c>
      <c r="D29" s="218"/>
      <c r="E29" s="229"/>
      <c r="F29" s="191"/>
      <c r="G29" s="227">
        <v>0</v>
      </c>
      <c r="P29" s="803" t="s">
        <v>197</v>
      </c>
      <c r="Q29" s="803"/>
      <c r="R29" s="803"/>
      <c r="S29" s="803"/>
      <c r="U29" s="192" t="s">
        <v>195</v>
      </c>
    </row>
    <row r="30" spans="3:21" x14ac:dyDescent="0.25">
      <c r="C30" s="204">
        <v>25</v>
      </c>
      <c r="D30" s="218"/>
      <c r="E30" s="229"/>
      <c r="F30" s="191"/>
      <c r="G30" s="227">
        <v>0</v>
      </c>
      <c r="P30" s="803"/>
      <c r="Q30" s="803"/>
      <c r="R30" s="803"/>
      <c r="S30" s="803"/>
      <c r="U30" s="192" t="s">
        <v>196</v>
      </c>
    </row>
    <row r="31" spans="3:21" x14ac:dyDescent="0.25">
      <c r="C31" s="204">
        <v>26</v>
      </c>
      <c r="D31" s="218"/>
      <c r="E31" s="229"/>
      <c r="F31" s="191"/>
      <c r="G31" s="227">
        <v>0</v>
      </c>
      <c r="U31" s="192" t="s">
        <v>198</v>
      </c>
    </row>
    <row r="32" spans="3:21" x14ac:dyDescent="0.25">
      <c r="C32" s="204">
        <v>27</v>
      </c>
      <c r="D32" s="218"/>
      <c r="E32" s="229"/>
      <c r="F32" s="191"/>
      <c r="G32" s="227">
        <v>0</v>
      </c>
      <c r="U32" s="192" t="s">
        <v>199</v>
      </c>
    </row>
    <row r="33" spans="3:21" x14ac:dyDescent="0.25">
      <c r="C33" s="204">
        <v>28</v>
      </c>
      <c r="D33" s="218"/>
      <c r="E33" s="229"/>
      <c r="F33" s="191"/>
      <c r="G33" s="227">
        <v>0</v>
      </c>
      <c r="U33" s="191" t="s">
        <v>200</v>
      </c>
    </row>
    <row r="34" spans="3:21" x14ac:dyDescent="0.25">
      <c r="C34" s="204">
        <v>29</v>
      </c>
      <c r="D34" s="218"/>
      <c r="E34" s="229"/>
      <c r="F34" s="191"/>
      <c r="G34" s="227">
        <v>0</v>
      </c>
      <c r="U34" s="191" t="s">
        <v>201</v>
      </c>
    </row>
    <row r="35" spans="3:21" ht="13" thickBot="1" x14ac:dyDescent="0.3">
      <c r="C35" s="205">
        <v>30</v>
      </c>
      <c r="D35" s="220"/>
      <c r="E35" s="239"/>
      <c r="F35" s="196"/>
      <c r="G35" s="228">
        <v>0</v>
      </c>
      <c r="U35" s="191" t="s">
        <v>202</v>
      </c>
    </row>
    <row r="36" spans="3:21" ht="13.5" thickBot="1" x14ac:dyDescent="0.35">
      <c r="C36" s="877" t="s">
        <v>138</v>
      </c>
      <c r="D36" s="878"/>
      <c r="E36" s="878"/>
      <c r="F36" s="878"/>
      <c r="G36" s="244">
        <f>SUM(G6:G35)</f>
        <v>500000000</v>
      </c>
      <c r="U36" s="191" t="s">
        <v>203</v>
      </c>
    </row>
    <row r="37" spans="3:21" x14ac:dyDescent="0.25">
      <c r="U37" s="191" t="s">
        <v>203</v>
      </c>
    </row>
    <row r="38" spans="3:21" x14ac:dyDescent="0.25">
      <c r="U38" s="191" t="s">
        <v>203</v>
      </c>
    </row>
    <row r="39" spans="3:21" x14ac:dyDescent="0.25">
      <c r="Q39" s="190"/>
      <c r="U39"/>
    </row>
    <row r="40" spans="3:21" x14ac:dyDescent="0.25">
      <c r="Q40" s="190"/>
      <c r="U40"/>
    </row>
    <row r="41" spans="3:21" x14ac:dyDescent="0.25">
      <c r="Q41" s="190"/>
      <c r="U41"/>
    </row>
    <row r="42" spans="3:21" x14ac:dyDescent="0.25">
      <c r="Q42" s="190"/>
      <c r="U42"/>
    </row>
    <row r="43" spans="3:21" x14ac:dyDescent="0.25">
      <c r="Q43" s="190"/>
      <c r="U43"/>
    </row>
    <row r="44" spans="3:21" x14ac:dyDescent="0.25">
      <c r="Q44" s="190"/>
      <c r="U44"/>
    </row>
    <row r="45" spans="3:21" x14ac:dyDescent="0.25">
      <c r="Q45" s="190"/>
      <c r="U45"/>
    </row>
    <row r="46" spans="3:21" x14ac:dyDescent="0.25">
      <c r="Q46" s="190"/>
      <c r="U46"/>
    </row>
    <row r="47" spans="3:21" x14ac:dyDescent="0.25">
      <c r="Q47" s="190"/>
      <c r="U47"/>
    </row>
    <row r="48" spans="3:21" x14ac:dyDescent="0.25">
      <c r="Q48" s="190"/>
      <c r="U48"/>
    </row>
    <row r="49" spans="17:21" x14ac:dyDescent="0.25">
      <c r="Q49" s="190"/>
      <c r="U49"/>
    </row>
    <row r="50" spans="17:21" x14ac:dyDescent="0.25">
      <c r="Q50" s="190"/>
      <c r="U50"/>
    </row>
    <row r="51" spans="17:21" x14ac:dyDescent="0.25">
      <c r="Q51" s="190"/>
      <c r="U51"/>
    </row>
    <row r="52" spans="17:21" x14ac:dyDescent="0.25">
      <c r="Q52" s="190"/>
      <c r="U52"/>
    </row>
    <row r="53" spans="17:21" x14ac:dyDescent="0.25">
      <c r="Q53" s="190"/>
      <c r="U53"/>
    </row>
    <row r="54" spans="17:21" x14ac:dyDescent="0.25">
      <c r="S54" s="190"/>
      <c r="U54"/>
    </row>
    <row r="55" spans="17:21" x14ac:dyDescent="0.25">
      <c r="S55" s="190"/>
      <c r="U55"/>
    </row>
    <row r="56" spans="17:21" x14ac:dyDescent="0.25">
      <c r="S56" s="190"/>
      <c r="U56"/>
    </row>
  </sheetData>
  <dataConsolidate/>
  <mergeCells count="5">
    <mergeCell ref="E1:F3"/>
    <mergeCell ref="C1:D3"/>
    <mergeCell ref="P12:S13"/>
    <mergeCell ref="P29:S30"/>
    <mergeCell ref="C36:F36"/>
  </mergeCells>
  <dataValidations count="1">
    <dataValidation type="list" allowBlank="1" showInputMessage="1" showErrorMessage="1" sqref="D6:D35" xr:uid="{00000000-0002-0000-0600-000000000000}">
      <formula1>$U$7:$U$23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C7:AE63"/>
  <sheetViews>
    <sheetView showGridLines="0" topLeftCell="A29" zoomScaleNormal="100" zoomScaleSheetLayoutView="100" workbookViewId="0">
      <selection activeCell="C54" sqref="C54:G54"/>
    </sheetView>
  </sheetViews>
  <sheetFormatPr baseColWidth="10" defaultRowHeight="12.5" x14ac:dyDescent="0.25"/>
  <cols>
    <col min="1" max="1" width="3.1796875" customWidth="1"/>
    <col min="2" max="2" width="1.7265625" customWidth="1"/>
    <col min="3" max="3" width="3" style="190" bestFit="1" customWidth="1"/>
    <col min="4" max="4" width="16.7265625" style="190" customWidth="1"/>
    <col min="5" max="5" width="49.54296875" style="190" customWidth="1"/>
    <col min="6" max="6" width="12" style="190" customWidth="1"/>
    <col min="7" max="7" width="24.7265625" style="190" customWidth="1"/>
    <col min="8" max="8" width="3.81640625" customWidth="1"/>
    <col min="31" max="31" width="17.7265625" style="190" bestFit="1" customWidth="1"/>
  </cols>
  <sheetData>
    <row r="7" spans="3:31" ht="25" customHeight="1" x14ac:dyDescent="0.25">
      <c r="C7" s="837"/>
      <c r="D7" s="837"/>
      <c r="E7" s="871" t="s">
        <v>225</v>
      </c>
      <c r="F7" s="872"/>
      <c r="G7" s="427" t="s">
        <v>411</v>
      </c>
    </row>
    <row r="8" spans="3:31" ht="25" customHeight="1" x14ac:dyDescent="0.25">
      <c r="C8" s="837"/>
      <c r="D8" s="837"/>
      <c r="E8" s="873"/>
      <c r="F8" s="874"/>
      <c r="G8" s="426" t="s">
        <v>402</v>
      </c>
    </row>
    <row r="9" spans="3:31" ht="25" customHeight="1" x14ac:dyDescent="0.25">
      <c r="C9" s="837"/>
      <c r="D9" s="837"/>
      <c r="E9" s="875"/>
      <c r="F9" s="876"/>
      <c r="G9" s="427" t="s">
        <v>404</v>
      </c>
    </row>
    <row r="10" spans="3:31" ht="13" thickBot="1" x14ac:dyDescent="0.3"/>
    <row r="11" spans="3:31" ht="13.5" thickBot="1" x14ac:dyDescent="0.35">
      <c r="C11" s="895" t="s">
        <v>226</v>
      </c>
      <c r="D11" s="896"/>
      <c r="E11" s="896"/>
      <c r="F11" s="896"/>
      <c r="G11" s="897"/>
    </row>
    <row r="12" spans="3:31" ht="13.5" thickBot="1" x14ac:dyDescent="0.35">
      <c r="C12" s="254" t="s">
        <v>175</v>
      </c>
      <c r="D12" s="255" t="s">
        <v>147</v>
      </c>
      <c r="E12" s="256" t="s">
        <v>216</v>
      </c>
      <c r="F12" s="256" t="s">
        <v>217</v>
      </c>
      <c r="G12" s="257" t="s">
        <v>231</v>
      </c>
    </row>
    <row r="13" spans="3:31" x14ac:dyDescent="0.25">
      <c r="C13" s="203">
        <v>1</v>
      </c>
      <c r="D13" s="215" t="s">
        <v>127</v>
      </c>
      <c r="E13" s="229" t="s">
        <v>228</v>
      </c>
      <c r="F13" s="229">
        <v>900426486</v>
      </c>
      <c r="G13" s="217">
        <v>500000000</v>
      </c>
    </row>
    <row r="14" spans="3:31" x14ac:dyDescent="0.25">
      <c r="C14" s="204">
        <v>2</v>
      </c>
      <c r="D14" s="218" t="s">
        <v>213</v>
      </c>
      <c r="E14" s="229"/>
      <c r="F14" s="191"/>
      <c r="G14" s="227">
        <v>0</v>
      </c>
      <c r="AE14" s="192" t="s">
        <v>213</v>
      </c>
    </row>
    <row r="15" spans="3:31" x14ac:dyDescent="0.25">
      <c r="C15" s="204">
        <v>3</v>
      </c>
      <c r="D15" s="218" t="s">
        <v>128</v>
      </c>
      <c r="E15" s="229"/>
      <c r="F15" s="191"/>
      <c r="G15" s="227">
        <v>0</v>
      </c>
      <c r="AE15" s="192" t="s">
        <v>127</v>
      </c>
    </row>
    <row r="16" spans="3:31" x14ac:dyDescent="0.25">
      <c r="C16" s="204">
        <v>4</v>
      </c>
      <c r="D16" s="218" t="s">
        <v>130</v>
      </c>
      <c r="E16" s="229"/>
      <c r="F16" s="191"/>
      <c r="G16" s="227">
        <v>0</v>
      </c>
      <c r="AE16" s="192" t="s">
        <v>128</v>
      </c>
    </row>
    <row r="17" spans="3:31" x14ac:dyDescent="0.25">
      <c r="C17" s="204">
        <v>5</v>
      </c>
      <c r="D17" s="218" t="s">
        <v>227</v>
      </c>
      <c r="E17" s="229"/>
      <c r="F17" s="191"/>
      <c r="G17" s="227">
        <v>0</v>
      </c>
      <c r="AE17" s="192" t="s">
        <v>130</v>
      </c>
    </row>
    <row r="18" spans="3:31" x14ac:dyDescent="0.25">
      <c r="C18" s="204">
        <v>6</v>
      </c>
      <c r="D18" s="218"/>
      <c r="E18" s="229"/>
      <c r="F18" s="191"/>
      <c r="G18" s="227">
        <v>0</v>
      </c>
      <c r="AE18" s="192" t="s">
        <v>227</v>
      </c>
    </row>
    <row r="19" spans="3:31" ht="13" thickBot="1" x14ac:dyDescent="0.3">
      <c r="C19" s="204">
        <v>7</v>
      </c>
      <c r="D19" s="218"/>
      <c r="E19" s="229"/>
      <c r="F19" s="191"/>
      <c r="G19" s="227">
        <v>0</v>
      </c>
      <c r="Z19" s="803" t="s">
        <v>147</v>
      </c>
      <c r="AA19" s="803"/>
      <c r="AB19" s="803"/>
      <c r="AC19" s="803"/>
      <c r="AE19" s="192"/>
    </row>
    <row r="20" spans="3:31" ht="13.5" thickBot="1" x14ac:dyDescent="0.35">
      <c r="C20" s="879" t="s">
        <v>138</v>
      </c>
      <c r="D20" s="880"/>
      <c r="E20" s="880"/>
      <c r="F20" s="880"/>
      <c r="G20" s="258">
        <f>SUM(G13:G19)</f>
        <v>500000000</v>
      </c>
      <c r="AE20" s="191"/>
    </row>
    <row r="21" spans="3:31" ht="13" thickBot="1" x14ac:dyDescent="0.3">
      <c r="AE21" s="191"/>
    </row>
    <row r="22" spans="3:31" ht="13.5" thickBot="1" x14ac:dyDescent="0.35">
      <c r="C22" s="881" t="s">
        <v>229</v>
      </c>
      <c r="D22" s="882"/>
      <c r="E22" s="882"/>
      <c r="F22" s="882"/>
      <c r="G22" s="883"/>
      <c r="AE22" s="191"/>
    </row>
    <row r="23" spans="3:31" ht="13.5" thickBot="1" x14ac:dyDescent="0.35">
      <c r="C23" s="249" t="s">
        <v>175</v>
      </c>
      <c r="D23" s="886" t="s">
        <v>147</v>
      </c>
      <c r="E23" s="887"/>
      <c r="F23" s="888"/>
      <c r="G23" s="250" t="s">
        <v>231</v>
      </c>
      <c r="AA23" s="190"/>
      <c r="AE23"/>
    </row>
    <row r="24" spans="3:31" x14ac:dyDescent="0.25">
      <c r="C24" s="245">
        <v>1</v>
      </c>
      <c r="D24" s="889" t="s">
        <v>233</v>
      </c>
      <c r="E24" s="890"/>
      <c r="F24" s="891"/>
      <c r="G24" s="217">
        <v>500000000</v>
      </c>
      <c r="AA24" s="190"/>
      <c r="AE24"/>
    </row>
    <row r="25" spans="3:31" x14ac:dyDescent="0.25">
      <c r="C25" s="246">
        <v>2</v>
      </c>
      <c r="D25" s="892" t="s">
        <v>234</v>
      </c>
      <c r="E25" s="893"/>
      <c r="F25" s="894"/>
      <c r="G25" s="227">
        <v>0</v>
      </c>
      <c r="AA25" s="190"/>
      <c r="AE25"/>
    </row>
    <row r="26" spans="3:31" x14ac:dyDescent="0.25">
      <c r="C26" s="246">
        <v>3</v>
      </c>
      <c r="D26" s="892" t="s">
        <v>235</v>
      </c>
      <c r="E26" s="893"/>
      <c r="F26" s="894"/>
      <c r="G26" s="227">
        <v>0</v>
      </c>
      <c r="AA26" s="190"/>
      <c r="AE26"/>
    </row>
    <row r="27" spans="3:31" x14ac:dyDescent="0.25">
      <c r="C27" s="246">
        <v>4</v>
      </c>
      <c r="D27" s="892" t="s">
        <v>236</v>
      </c>
      <c r="E27" s="893"/>
      <c r="F27" s="894"/>
      <c r="G27" s="227">
        <v>0</v>
      </c>
      <c r="AA27" s="190"/>
      <c r="AE27"/>
    </row>
    <row r="28" spans="3:31" x14ac:dyDescent="0.25">
      <c r="C28" s="246">
        <v>5</v>
      </c>
      <c r="D28" s="892" t="s">
        <v>239</v>
      </c>
      <c r="E28" s="893"/>
      <c r="F28" s="894"/>
      <c r="G28" s="227">
        <v>0</v>
      </c>
      <c r="AA28" s="190"/>
      <c r="AE28"/>
    </row>
    <row r="29" spans="3:31" x14ac:dyDescent="0.25">
      <c r="C29" s="246">
        <v>6</v>
      </c>
      <c r="D29" s="892" t="s">
        <v>237</v>
      </c>
      <c r="E29" s="893"/>
      <c r="F29" s="894"/>
      <c r="G29" s="227">
        <v>0</v>
      </c>
      <c r="AA29" s="190"/>
      <c r="AE29"/>
    </row>
    <row r="30" spans="3:31" x14ac:dyDescent="0.25">
      <c r="C30" s="247">
        <v>7</v>
      </c>
      <c r="D30" s="892" t="s">
        <v>245</v>
      </c>
      <c r="E30" s="893"/>
      <c r="F30" s="894"/>
      <c r="G30" s="248">
        <v>0</v>
      </c>
      <c r="AA30" s="190"/>
      <c r="AE30"/>
    </row>
    <row r="31" spans="3:31" ht="13" thickBot="1" x14ac:dyDescent="0.3">
      <c r="C31" s="247">
        <v>8</v>
      </c>
      <c r="D31" s="904" t="s">
        <v>238</v>
      </c>
      <c r="E31" s="905"/>
      <c r="F31" s="906"/>
      <c r="G31" s="248">
        <v>0</v>
      </c>
      <c r="AA31" s="190"/>
      <c r="AE31"/>
    </row>
    <row r="32" spans="3:31" ht="13.5" thickBot="1" x14ac:dyDescent="0.35">
      <c r="C32" s="884" t="s">
        <v>138</v>
      </c>
      <c r="D32" s="885"/>
      <c r="E32" s="885"/>
      <c r="F32" s="885"/>
      <c r="G32" s="252">
        <f>SUM(G24:G31)</f>
        <v>500000000</v>
      </c>
      <c r="AA32" s="190"/>
      <c r="AE32"/>
    </row>
    <row r="33" spans="3:31" ht="13" thickBot="1" x14ac:dyDescent="0.3">
      <c r="AA33" s="190"/>
      <c r="AE33"/>
    </row>
    <row r="34" spans="3:31" ht="13.5" thickBot="1" x14ac:dyDescent="0.35">
      <c r="C34" s="895" t="s">
        <v>232</v>
      </c>
      <c r="D34" s="896"/>
      <c r="E34" s="896"/>
      <c r="F34" s="896"/>
      <c r="G34" s="897"/>
      <c r="AE34" s="191"/>
    </row>
    <row r="35" spans="3:31" ht="13.5" thickBot="1" x14ac:dyDescent="0.35">
      <c r="C35" s="254" t="s">
        <v>175</v>
      </c>
      <c r="D35" s="900" t="s">
        <v>147</v>
      </c>
      <c r="E35" s="907"/>
      <c r="F35" s="901"/>
      <c r="G35" s="257" t="s">
        <v>231</v>
      </c>
      <c r="AA35" s="190"/>
      <c r="AE35"/>
    </row>
    <row r="36" spans="3:31" x14ac:dyDescent="0.25">
      <c r="C36" s="245">
        <v>1</v>
      </c>
      <c r="D36" s="889" t="s">
        <v>240</v>
      </c>
      <c r="E36" s="890"/>
      <c r="F36" s="891"/>
      <c r="G36" s="217">
        <v>500000000</v>
      </c>
      <c r="AA36" s="190"/>
      <c r="AE36"/>
    </row>
    <row r="37" spans="3:31" x14ac:dyDescent="0.25">
      <c r="C37" s="246">
        <v>2</v>
      </c>
      <c r="D37" s="892" t="s">
        <v>241</v>
      </c>
      <c r="E37" s="893"/>
      <c r="F37" s="894"/>
      <c r="G37" s="227">
        <v>0</v>
      </c>
      <c r="AA37" s="190"/>
      <c r="AE37"/>
    </row>
    <row r="38" spans="3:31" x14ac:dyDescent="0.25">
      <c r="C38" s="246">
        <v>3</v>
      </c>
      <c r="D38" s="892" t="s">
        <v>242</v>
      </c>
      <c r="E38" s="893"/>
      <c r="F38" s="894"/>
      <c r="G38" s="227">
        <v>0</v>
      </c>
      <c r="AA38" s="190"/>
      <c r="AE38"/>
    </row>
    <row r="39" spans="3:31" x14ac:dyDescent="0.25">
      <c r="C39" s="246">
        <v>4</v>
      </c>
      <c r="D39" s="892" t="s">
        <v>243</v>
      </c>
      <c r="E39" s="893"/>
      <c r="F39" s="894"/>
      <c r="G39" s="227">
        <v>0</v>
      </c>
      <c r="AA39" s="190"/>
      <c r="AE39"/>
    </row>
    <row r="40" spans="3:31" ht="13" thickBot="1" x14ac:dyDescent="0.3">
      <c r="C40" s="246">
        <v>5</v>
      </c>
      <c r="D40" s="892" t="s">
        <v>244</v>
      </c>
      <c r="E40" s="893"/>
      <c r="F40" s="894"/>
      <c r="G40" s="227">
        <v>0</v>
      </c>
      <c r="AA40" s="190"/>
      <c r="AE40"/>
    </row>
    <row r="41" spans="3:31" ht="13.5" thickBot="1" x14ac:dyDescent="0.35">
      <c r="C41" s="879" t="s">
        <v>138</v>
      </c>
      <c r="D41" s="880"/>
      <c r="E41" s="880"/>
      <c r="F41" s="880"/>
      <c r="G41" s="259">
        <f>SUM(G36:G40)</f>
        <v>500000000</v>
      </c>
      <c r="AA41" s="190"/>
      <c r="AE41"/>
    </row>
    <row r="42" spans="3:31" ht="13" thickBot="1" x14ac:dyDescent="0.3"/>
    <row r="43" spans="3:31" ht="13.5" thickBot="1" x14ac:dyDescent="0.35">
      <c r="C43" s="881" t="s">
        <v>230</v>
      </c>
      <c r="D43" s="882"/>
      <c r="E43" s="882"/>
      <c r="F43" s="882"/>
      <c r="G43" s="883"/>
      <c r="AA43" s="190"/>
      <c r="AE43"/>
    </row>
    <row r="44" spans="3:31" ht="13.5" thickBot="1" x14ac:dyDescent="0.35">
      <c r="C44" s="249" t="s">
        <v>175</v>
      </c>
      <c r="D44" s="886" t="s">
        <v>221</v>
      </c>
      <c r="E44" s="888"/>
      <c r="F44" s="251" t="s">
        <v>217</v>
      </c>
      <c r="G44" s="250" t="s">
        <v>231</v>
      </c>
      <c r="AA44" s="190"/>
      <c r="AE44"/>
    </row>
    <row r="45" spans="3:31" x14ac:dyDescent="0.25">
      <c r="C45" s="203">
        <v>1</v>
      </c>
      <c r="D45" s="898"/>
      <c r="E45" s="891"/>
      <c r="F45" s="229">
        <v>900426486</v>
      </c>
      <c r="G45" s="217">
        <v>500000000</v>
      </c>
      <c r="AA45" s="190"/>
      <c r="AE45"/>
    </row>
    <row r="46" spans="3:31" x14ac:dyDescent="0.25">
      <c r="C46" s="204">
        <v>2</v>
      </c>
      <c r="D46" s="899"/>
      <c r="E46" s="894"/>
      <c r="F46" s="191"/>
      <c r="G46" s="227">
        <v>0</v>
      </c>
      <c r="AA46" s="190"/>
      <c r="AE46"/>
    </row>
    <row r="47" spans="3:31" x14ac:dyDescent="0.25">
      <c r="C47" s="204">
        <v>3</v>
      </c>
      <c r="D47" s="899"/>
      <c r="E47" s="894"/>
      <c r="F47" s="191"/>
      <c r="G47" s="227">
        <v>0</v>
      </c>
      <c r="AA47" s="190"/>
      <c r="AE47"/>
    </row>
    <row r="48" spans="3:31" x14ac:dyDescent="0.25">
      <c r="C48" s="204">
        <v>4</v>
      </c>
      <c r="D48" s="899"/>
      <c r="E48" s="894"/>
      <c r="F48" s="191"/>
      <c r="G48" s="227">
        <v>0</v>
      </c>
      <c r="AC48" s="190"/>
      <c r="AE48"/>
    </row>
    <row r="49" spans="3:31" x14ac:dyDescent="0.25">
      <c r="C49" s="204">
        <v>5</v>
      </c>
      <c r="D49" s="899"/>
      <c r="E49" s="894"/>
      <c r="F49" s="191"/>
      <c r="G49" s="227">
        <v>0</v>
      </c>
      <c r="AC49" s="190"/>
      <c r="AE49"/>
    </row>
    <row r="50" spans="3:31" x14ac:dyDescent="0.25">
      <c r="C50" s="204">
        <v>6</v>
      </c>
      <c r="D50" s="899"/>
      <c r="E50" s="894"/>
      <c r="F50" s="191"/>
      <c r="G50" s="227">
        <v>0</v>
      </c>
      <c r="AC50" s="190"/>
      <c r="AE50"/>
    </row>
    <row r="51" spans="3:31" ht="13" thickBot="1" x14ac:dyDescent="0.3">
      <c r="C51" s="204">
        <v>7</v>
      </c>
      <c r="D51" s="899"/>
      <c r="E51" s="894"/>
      <c r="F51" s="191"/>
      <c r="G51" s="227">
        <v>0</v>
      </c>
    </row>
    <row r="52" spans="3:31" ht="13.5" thickBot="1" x14ac:dyDescent="0.35">
      <c r="C52" s="884" t="s">
        <v>138</v>
      </c>
      <c r="D52" s="885"/>
      <c r="E52" s="885"/>
      <c r="F52" s="885"/>
      <c r="G52" s="253">
        <f>SUM(G45:G51)</f>
        <v>500000000</v>
      </c>
    </row>
    <row r="53" spans="3:31" ht="13" thickBot="1" x14ac:dyDescent="0.3"/>
    <row r="54" spans="3:31" ht="13.5" thickBot="1" x14ac:dyDescent="0.35">
      <c r="C54" s="895" t="s">
        <v>225</v>
      </c>
      <c r="D54" s="896"/>
      <c r="E54" s="896"/>
      <c r="F54" s="896"/>
      <c r="G54" s="897"/>
    </row>
    <row r="55" spans="3:31" ht="13.5" thickBot="1" x14ac:dyDescent="0.35">
      <c r="C55" s="254" t="s">
        <v>175</v>
      </c>
      <c r="D55" s="900" t="s">
        <v>147</v>
      </c>
      <c r="E55" s="901"/>
      <c r="F55" s="256" t="s">
        <v>217</v>
      </c>
      <c r="G55" s="257" t="s">
        <v>231</v>
      </c>
    </row>
    <row r="56" spans="3:31" x14ac:dyDescent="0.25">
      <c r="C56" s="203">
        <v>1</v>
      </c>
      <c r="D56" s="902" t="s">
        <v>132</v>
      </c>
      <c r="E56" s="891"/>
      <c r="F56" s="229"/>
      <c r="G56" s="217">
        <v>0</v>
      </c>
    </row>
    <row r="57" spans="3:31" x14ac:dyDescent="0.25">
      <c r="C57" s="204">
        <v>2</v>
      </c>
      <c r="D57" s="903" t="s">
        <v>280</v>
      </c>
      <c r="E57" s="894"/>
      <c r="F57" s="191"/>
      <c r="G57" s="227">
        <v>0</v>
      </c>
    </row>
    <row r="58" spans="3:31" x14ac:dyDescent="0.25">
      <c r="C58" s="204">
        <v>3</v>
      </c>
      <c r="D58" s="899"/>
      <c r="E58" s="894"/>
      <c r="F58" s="191"/>
      <c r="G58" s="227">
        <v>0</v>
      </c>
    </row>
    <row r="59" spans="3:31" x14ac:dyDescent="0.25">
      <c r="C59" s="204">
        <v>4</v>
      </c>
      <c r="D59" s="899"/>
      <c r="E59" s="894"/>
      <c r="F59" s="191"/>
      <c r="G59" s="227">
        <v>0</v>
      </c>
    </row>
    <row r="60" spans="3:31" x14ac:dyDescent="0.25">
      <c r="C60" s="204">
        <v>5</v>
      </c>
      <c r="D60" s="899"/>
      <c r="E60" s="894"/>
      <c r="F60" s="191"/>
      <c r="G60" s="227">
        <v>0</v>
      </c>
    </row>
    <row r="61" spans="3:31" x14ac:dyDescent="0.25">
      <c r="C61" s="204">
        <v>6</v>
      </c>
      <c r="D61" s="899"/>
      <c r="E61" s="894"/>
      <c r="F61" s="191"/>
      <c r="G61" s="227">
        <v>0</v>
      </c>
    </row>
    <row r="62" spans="3:31" ht="13" thickBot="1" x14ac:dyDescent="0.3">
      <c r="C62" s="204">
        <v>7</v>
      </c>
      <c r="D62" s="899"/>
      <c r="E62" s="894"/>
      <c r="F62" s="191"/>
      <c r="G62" s="227">
        <v>0</v>
      </c>
    </row>
    <row r="63" spans="3:31" ht="13.5" thickBot="1" x14ac:dyDescent="0.35">
      <c r="C63" s="879" t="s">
        <v>138</v>
      </c>
      <c r="D63" s="880"/>
      <c r="E63" s="880"/>
      <c r="F63" s="880"/>
      <c r="G63" s="258">
        <f>SUM(G56:G62)</f>
        <v>0</v>
      </c>
    </row>
  </sheetData>
  <mergeCells count="44">
    <mergeCell ref="C7:D9"/>
    <mergeCell ref="E7:F9"/>
    <mergeCell ref="D59:E59"/>
    <mergeCell ref="D60:E60"/>
    <mergeCell ref="D61:E61"/>
    <mergeCell ref="D26:F26"/>
    <mergeCell ref="D27:F27"/>
    <mergeCell ref="D49:E49"/>
    <mergeCell ref="D29:F29"/>
    <mergeCell ref="D31:F31"/>
    <mergeCell ref="D35:F35"/>
    <mergeCell ref="D36:F36"/>
    <mergeCell ref="D37:F37"/>
    <mergeCell ref="D38:F38"/>
    <mergeCell ref="D30:F30"/>
    <mergeCell ref="D44:E44"/>
    <mergeCell ref="C63:F63"/>
    <mergeCell ref="D62:E62"/>
    <mergeCell ref="D50:E50"/>
    <mergeCell ref="D51:E51"/>
    <mergeCell ref="D55:E55"/>
    <mergeCell ref="D56:E56"/>
    <mergeCell ref="D57:E57"/>
    <mergeCell ref="D58:E58"/>
    <mergeCell ref="C54:G54"/>
    <mergeCell ref="C11:G11"/>
    <mergeCell ref="Z19:AC19"/>
    <mergeCell ref="C20:F20"/>
    <mergeCell ref="C22:G22"/>
    <mergeCell ref="C32:F32"/>
    <mergeCell ref="D28:F28"/>
    <mergeCell ref="C41:F41"/>
    <mergeCell ref="C43:G43"/>
    <mergeCell ref="C52:F52"/>
    <mergeCell ref="D23:F23"/>
    <mergeCell ref="D24:F24"/>
    <mergeCell ref="D25:F25"/>
    <mergeCell ref="D39:F39"/>
    <mergeCell ref="D40:F40"/>
    <mergeCell ref="C34:G34"/>
    <mergeCell ref="D45:E45"/>
    <mergeCell ref="D46:E46"/>
    <mergeCell ref="D47:E47"/>
    <mergeCell ref="D48:E48"/>
  </mergeCells>
  <dataValidations count="1">
    <dataValidation type="list" allowBlank="1" showInputMessage="1" showErrorMessage="1" sqref="D13:D19" xr:uid="{00000000-0002-0000-0700-000000000000}">
      <formula1>$AE$14:$AE$19</formula1>
    </dataValidation>
  </dataValidations>
  <pageMargins left="0.7" right="0.7" top="0.75" bottom="0.75" header="0.3" footer="0.3"/>
  <pageSetup scale="74" orientation="portrait" horizontalDpi="4294967292" verticalDpi="300" r:id="rId1"/>
  <colBreaks count="1" manualBreakCount="1">
    <brk id="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C1:L13"/>
  <sheetViews>
    <sheetView showGridLines="0" zoomScaleNormal="100" workbookViewId="0">
      <selection activeCell="E1" sqref="E1:F1"/>
    </sheetView>
  </sheetViews>
  <sheetFormatPr baseColWidth="10" defaultRowHeight="12.5" x14ac:dyDescent="0.25"/>
  <cols>
    <col min="2" max="2" width="3" customWidth="1"/>
    <col min="3" max="3" width="79.54296875" style="190" bestFit="1" customWidth="1"/>
    <col min="12" max="12" width="11.453125" style="190"/>
  </cols>
  <sheetData>
    <row r="1" spans="3:6" ht="25" customHeight="1" x14ac:dyDescent="0.25">
      <c r="C1" s="912" t="s">
        <v>403</v>
      </c>
      <c r="D1" s="913"/>
      <c r="E1" s="910" t="s">
        <v>415</v>
      </c>
      <c r="F1" s="911"/>
    </row>
    <row r="2" spans="3:6" ht="25" customHeight="1" x14ac:dyDescent="0.25">
      <c r="C2" s="914"/>
      <c r="D2" s="915"/>
      <c r="E2" s="910" t="s">
        <v>402</v>
      </c>
      <c r="F2" s="911"/>
    </row>
    <row r="3" spans="3:6" ht="25" customHeight="1" x14ac:dyDescent="0.25">
      <c r="C3" s="916"/>
      <c r="D3" s="917"/>
      <c r="E3" s="910" t="s">
        <v>404</v>
      </c>
      <c r="F3" s="911"/>
    </row>
    <row r="5" spans="3:6" ht="16.5" customHeight="1" x14ac:dyDescent="0.25">
      <c r="C5" s="440" t="s">
        <v>57</v>
      </c>
      <c r="D5" s="918">
        <v>0</v>
      </c>
      <c r="E5" s="918"/>
      <c r="F5" s="918"/>
    </row>
    <row r="6" spans="3:6" ht="16.5" x14ac:dyDescent="0.25">
      <c r="C6" s="441" t="s">
        <v>58</v>
      </c>
      <c r="D6" s="908">
        <v>0</v>
      </c>
      <c r="E6" s="908"/>
      <c r="F6" s="908"/>
    </row>
    <row r="7" spans="3:6" ht="16.5" customHeight="1" x14ac:dyDescent="0.25">
      <c r="C7" s="441" t="s">
        <v>401</v>
      </c>
      <c r="D7" s="908">
        <v>0</v>
      </c>
      <c r="E7" s="908"/>
      <c r="F7" s="908"/>
    </row>
    <row r="8" spans="3:6" ht="16.5" customHeight="1" x14ac:dyDescent="0.25">
      <c r="C8" s="441" t="s">
        <v>400</v>
      </c>
      <c r="D8" s="908">
        <v>0</v>
      </c>
      <c r="E8" s="908"/>
      <c r="F8" s="908"/>
    </row>
    <row r="9" spans="3:6" ht="16.5" x14ac:dyDescent="0.25">
      <c r="C9" s="441" t="s">
        <v>50</v>
      </c>
      <c r="D9" s="908">
        <v>0</v>
      </c>
      <c r="E9" s="908"/>
      <c r="F9" s="908"/>
    </row>
    <row r="10" spans="3:6" ht="16.5" x14ac:dyDescent="0.25">
      <c r="C10" s="442" t="s">
        <v>81</v>
      </c>
      <c r="D10" s="909">
        <f>SUM(D5:F9)</f>
        <v>0</v>
      </c>
      <c r="E10" s="909"/>
      <c r="F10" s="909"/>
    </row>
    <row r="11" spans="3:6" ht="16.5" x14ac:dyDescent="0.25">
      <c r="C11" s="441" t="s">
        <v>38</v>
      </c>
      <c r="D11" s="908">
        <v>0</v>
      </c>
      <c r="E11" s="908"/>
      <c r="F11" s="908"/>
    </row>
    <row r="12" spans="3:6" ht="16.5" x14ac:dyDescent="0.25">
      <c r="C12" s="443" t="s">
        <v>0</v>
      </c>
      <c r="D12" s="908">
        <v>0</v>
      </c>
      <c r="E12" s="908"/>
      <c r="F12" s="908"/>
    </row>
    <row r="13" spans="3:6" ht="16.5" x14ac:dyDescent="0.25">
      <c r="C13" s="444" t="s">
        <v>82</v>
      </c>
      <c r="D13" s="909">
        <f>IF(D10-D11-D12&gt;0,D10-D11-D12,0)</f>
        <v>0</v>
      </c>
      <c r="E13" s="909"/>
      <c r="F13" s="909"/>
    </row>
  </sheetData>
  <mergeCells count="13">
    <mergeCell ref="E1:F1"/>
    <mergeCell ref="E2:F2"/>
    <mergeCell ref="E3:F3"/>
    <mergeCell ref="C1:D3"/>
    <mergeCell ref="D11:F11"/>
    <mergeCell ref="D5:F5"/>
    <mergeCell ref="D6:F6"/>
    <mergeCell ref="D12:F12"/>
    <mergeCell ref="D13:F13"/>
    <mergeCell ref="D9:F9"/>
    <mergeCell ref="D10:F10"/>
    <mergeCell ref="D7:F7"/>
    <mergeCell ref="D8:F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110</vt:lpstr>
      <vt:lpstr>Bancos.</vt:lpstr>
      <vt:lpstr>Certf Ret.</vt:lpstr>
      <vt:lpstr>Imp.</vt:lpstr>
      <vt:lpstr>Act fijos.</vt:lpstr>
      <vt:lpstr>Nom.</vt:lpstr>
      <vt:lpstr>Cxc.</vt:lpstr>
      <vt:lpstr>Cxp.</vt:lpstr>
      <vt:lpstr>Ing.</vt:lpstr>
      <vt:lpstr>Cost y Gast.</vt:lpstr>
      <vt:lpstr>FISCAL</vt:lpstr>
      <vt:lpstr>CHECK LIST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GARZON CONTADORES ASOCIADOS SAS</dc:creator>
  <cp:lastModifiedBy>Camilo Bustos</cp:lastModifiedBy>
  <cp:lastPrinted>2025-04-08T13:19:57Z</cp:lastPrinted>
  <dcterms:created xsi:type="dcterms:W3CDTF">2002-05-01T15:05:06Z</dcterms:created>
  <dcterms:modified xsi:type="dcterms:W3CDTF">2025-07-02T14:09:17Z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872da315-a177-4ce9-b7a3-4aaa1996ab63</vt:lpwstr>
  </property>
</Properties>
</file>